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ankemp/Library/Mobile Documents/com~apple~CloudDocs/Work Current 101120/Rugby/"/>
    </mc:Choice>
  </mc:AlternateContent>
  <xr:revisionPtr revIDLastSave="0" documentId="8_{23E600B0-0884-4548-9342-951E3F91CB5A}" xr6:coauthVersionLast="47" xr6:coauthVersionMax="47" xr10:uidLastSave="{00000000-0000-0000-0000-000000000000}"/>
  <bookViews>
    <workbookView xWindow="0" yWindow="600" windowWidth="26780" windowHeight="25620" activeTab="3" xr2:uid="{205D1843-D2E8-4659-A332-A9931400681B}"/>
  </bookViews>
  <sheets>
    <sheet name="Plan period trajectory" sheetId="2" r:id="rId1"/>
    <sheet name="Annual &amp; cumulative completions" sheetId="4" r:id="rId2"/>
    <sheet name="Trajectory bar chart" sheetId="5" r:id="rId3"/>
    <sheet name="5yhls calculation at 1 Apr 28" sheetId="3" r:id="rId4"/>
  </sheets>
  <definedNames>
    <definedName name="_xlnm._FilterDatabase" localSheetId="0" hidden="1">'Plan period trajectory'!$A$1:$X$108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2" l="1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F68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W2" i="2"/>
  <c r="M2" i="2"/>
  <c r="N2" i="2"/>
  <c r="O2" i="2"/>
  <c r="P2" i="2"/>
  <c r="Q2" i="2"/>
  <c r="R2" i="2"/>
  <c r="S2" i="2"/>
  <c r="T2" i="2"/>
  <c r="U2" i="2"/>
  <c r="V2" i="2"/>
  <c r="G2" i="2"/>
  <c r="H2" i="2"/>
  <c r="I2" i="2"/>
  <c r="J2" i="2"/>
  <c r="K2" i="2"/>
  <c r="L2" i="2"/>
  <c r="F2" i="2"/>
  <c r="F13" i="2"/>
  <c r="F31" i="2"/>
  <c r="O24" i="2"/>
  <c r="M24" i="2"/>
  <c r="N24" i="2"/>
  <c r="R21" i="2"/>
  <c r="C13" i="2"/>
  <c r="L34" i="2"/>
  <c r="C2" i="3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H69" i="2"/>
  <c r="W19" i="2"/>
  <c r="L24" i="2"/>
  <c r="K24" i="2"/>
  <c r="J24" i="2"/>
  <c r="I24" i="2"/>
  <c r="H24" i="2"/>
  <c r="G24" i="2"/>
  <c r="F24" i="2"/>
  <c r="W12" i="2"/>
  <c r="Q21" i="2"/>
  <c r="P21" i="2"/>
  <c r="O21" i="2"/>
  <c r="N21" i="2"/>
  <c r="M21" i="2"/>
  <c r="L21" i="2"/>
  <c r="K21" i="2"/>
  <c r="J21" i="2"/>
  <c r="I21" i="2"/>
  <c r="H21" i="2"/>
  <c r="G21" i="2"/>
  <c r="F21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C69" i="2" l="1"/>
  <c r="C24" i="2"/>
  <c r="C2" i="2"/>
  <c r="C21" i="2"/>
  <c r="F105" i="2"/>
  <c r="C31" i="2"/>
  <c r="R105" i="2"/>
  <c r="W13" i="2"/>
  <c r="U105" i="2"/>
  <c r="S105" i="2"/>
  <c r="T105" i="2"/>
  <c r="V105" i="2"/>
  <c r="J105" i="2"/>
  <c r="I105" i="2"/>
  <c r="H105" i="2"/>
  <c r="G105" i="2"/>
  <c r="L105" i="2"/>
  <c r="B2" i="4" l="1"/>
  <c r="C3" i="3"/>
  <c r="C4" i="3" s="1"/>
  <c r="C5" i="3" s="1"/>
  <c r="C6" i="3" s="1"/>
  <c r="B3" i="5"/>
  <c r="N2" i="4"/>
  <c r="N3" i="5"/>
  <c r="Q2" i="4"/>
  <c r="Q3" i="5"/>
  <c r="O2" i="4"/>
  <c r="O3" i="5"/>
  <c r="P2" i="4"/>
  <c r="P3" i="5"/>
  <c r="R2" i="4"/>
  <c r="R3" i="5"/>
  <c r="F2" i="4"/>
  <c r="F3" i="5"/>
  <c r="E2" i="4"/>
  <c r="E3" i="5"/>
  <c r="D2" i="4"/>
  <c r="D3" i="5"/>
  <c r="C2" i="4"/>
  <c r="C3" i="5"/>
  <c r="H2" i="4"/>
  <c r="H3" i="5"/>
  <c r="Q105" i="2"/>
  <c r="P105" i="2"/>
  <c r="O105" i="2"/>
  <c r="K105" i="2"/>
  <c r="N105" i="2"/>
  <c r="M105" i="2"/>
  <c r="W105" i="2"/>
  <c r="B3" i="4" l="1"/>
  <c r="D3" i="4"/>
  <c r="E3" i="4"/>
  <c r="F3" i="4"/>
  <c r="C3" i="4"/>
  <c r="M2" i="4"/>
  <c r="M3" i="5"/>
  <c r="L2" i="4"/>
  <c r="L3" i="5"/>
  <c r="K2" i="4"/>
  <c r="K3" i="5"/>
  <c r="G2" i="4"/>
  <c r="G3" i="5"/>
  <c r="J2" i="4"/>
  <c r="J3" i="5"/>
  <c r="I2" i="4"/>
  <c r="I3" i="5"/>
  <c r="C7" i="3"/>
  <c r="K3" i="4" l="1"/>
  <c r="P3" i="4"/>
  <c r="R3" i="4"/>
  <c r="Q3" i="4"/>
  <c r="G3" i="4"/>
  <c r="I3" i="4"/>
  <c r="J3" i="4"/>
  <c r="L3" i="4"/>
  <c r="M3" i="4"/>
  <c r="N3" i="4"/>
  <c r="H3" i="4"/>
  <c r="O3" i="4"/>
  <c r="C8" i="3"/>
</calcChain>
</file>

<file path=xl/sharedStrings.xml><?xml version="1.0" encoding="utf-8"?>
<sst xmlns="http://schemas.openxmlformats.org/spreadsheetml/2006/main" count="388" uniqueCount="267">
  <si>
    <t>Site number</t>
  </si>
  <si>
    <t>Site</t>
  </si>
  <si>
    <t>Application reference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</si>
  <si>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</si>
  <si>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</si>
  <si>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</si>
  <si>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</si>
  <si>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</si>
  <si>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</si>
  <si>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</si>
  <si>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</si>
  <si>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</si>
  <si>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</si>
  <si>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</si>
  <si>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</si>
  <si>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</si>
  <si>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</si>
  <si>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</si>
  <si>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</si>
  <si>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</si>
  <si>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Notes</t>
  </si>
  <si>
    <t>South West Rugby</t>
  </si>
  <si>
    <t>Coventry Road (Miller Homes)</t>
  </si>
  <si>
    <t>Detailed planning permission</t>
  </si>
  <si>
    <t>Cawston Farm 1 (Tritax Symmetry) (parcel 12, plot T2)</t>
  </si>
  <si>
    <t>Submitted 16/05/2019</t>
  </si>
  <si>
    <t xml:space="preserve">Outline planning application awaiting determination. </t>
  </si>
  <si>
    <t>Cawston Farm 2 (Tritax Symmetry)(Parcel 12, Plot T3)</t>
  </si>
  <si>
    <t>Submitted 26/08/2022</t>
  </si>
  <si>
    <t>Outline planning application awaiting determination.</t>
  </si>
  <si>
    <t>Land south west of Cawston Lane (Catesby Estates)</t>
  </si>
  <si>
    <t>submiutted 02/06/2025</t>
  </si>
  <si>
    <t>Current Application - Outline Application R25/0487 (Awaiting determination)</t>
  </si>
  <si>
    <t>Land to the North East of Cawston Lane &amp; Land to the East of Alwyn Road (Taylor Wimpey TW1 to 4 and 5)</t>
  </si>
  <si>
    <t>submitted 01/05/2025</t>
  </si>
  <si>
    <t>Current Application- Outline Application R25/0407 (Awaiting determination)</t>
  </si>
  <si>
    <t>Land East and West of Cawston Lane, North of Coventry Road and Land East of Alwyn Road (Homes England)</t>
  </si>
  <si>
    <t>submitted 05/06/2025</t>
  </si>
  <si>
    <t>Current Application- Outline Application R25/0491 (Awaiting determination)</t>
  </si>
  <si>
    <t>Eden Park</t>
  </si>
  <si>
    <t>Eden Park Phase R3 (Bloor Homes)</t>
  </si>
  <si>
    <t>Under construction</t>
  </si>
  <si>
    <t>Eden Park Phases R5, R6, and R7 (Bloor Homes)</t>
  </si>
  <si>
    <t>Outline planning permission, final reserved matters determined 15th Jan 2025.</t>
  </si>
  <si>
    <t>Houlton</t>
  </si>
  <si>
    <t>Remainder of Houlton allocation</t>
  </si>
  <si>
    <t>Outline planning permission</t>
  </si>
  <si>
    <t>2019 Local Plan Main Rural Settlements Allocations</t>
  </si>
  <si>
    <t>Wolvey Campus, Wolvey (Countryside Properties)</t>
  </si>
  <si>
    <t>Land at Coventry Road, Wolvey (O'Flanagan Homes)</t>
  </si>
  <si>
    <t>Full planning permission.</t>
  </si>
  <si>
    <t>Land North of Coventry Road, Long Lawford (Bloor Homes)</t>
  </si>
  <si>
    <t>Appeal Approved 01/09/2021</t>
  </si>
  <si>
    <t xml:space="preserve">Land off Squires Road, Stretton on Dunsmore </t>
  </si>
  <si>
    <t>Plott Lane, Stretton on Dunsmore</t>
  </si>
  <si>
    <t>Linden Tree Bungalow, Wolston</t>
  </si>
  <si>
    <t>Application not yet received, allocated for 15 units</t>
  </si>
  <si>
    <t>Current Permissions &amp; Prior Approvals as of 1 April 2025</t>
  </si>
  <si>
    <t>Land North of Ashlawn Road, (David Wilson)</t>
  </si>
  <si>
    <t>Land North of Ashlawn Road (Barratt)</t>
  </si>
  <si>
    <t>Former Newton Vehicle Rentals Site, 117 Newbold Road</t>
  </si>
  <si>
    <t>Dipbar Fields, Dunchurch (Persimmon Homes)</t>
  </si>
  <si>
    <t>Full planning permission</t>
  </si>
  <si>
    <t>Land North of Projects Drive, Rugby</t>
  </si>
  <si>
    <t>Yum Yum World Ltd, 4 High Street, Rugby, CV21 3BG</t>
  </si>
  <si>
    <t>Land South East of Brownsover Lane, Brownsover Lane (Jelson Homes)</t>
  </si>
  <si>
    <t>Development Land at Pailton Radio Station, Montilo Lane, Pailton, CV23 0HD</t>
  </si>
  <si>
    <t>Elms Farm, Oxford Road, Marton, CV23 9RQ</t>
  </si>
  <si>
    <t>16-20 Lawford Road, Rugby, CV21 2DY</t>
  </si>
  <si>
    <t>First Floor 7-8 Church Street, Rugby, CV21 3PH</t>
  </si>
  <si>
    <t>32 High Street, Rugby, CV21 3BW</t>
  </si>
  <si>
    <t>Wolston Allotments, Stretton Road, Wolston (Spitfire Homes)</t>
  </si>
  <si>
    <t>Land West Side of Heritage Close, Rugby</t>
  </si>
  <si>
    <t>Former Inwoods House, Ashlawn Road, Dunchurch</t>
  </si>
  <si>
    <t>76 Buchanan Road, Bilton</t>
  </si>
  <si>
    <t>7 &amp; 8 St Matthews Street, Rugby, CV21 3BY</t>
  </si>
  <si>
    <t>complete</t>
  </si>
  <si>
    <t>15 Bilton Lane, Rugby</t>
  </si>
  <si>
    <t>Land at Manor Farm, Hinckley Road, Burton Hastings. CV11 6RG</t>
  </si>
  <si>
    <t>The Malthouse, Main Street, Thurlaston</t>
  </si>
  <si>
    <t>11-12 Sheep Street, Rugby, CV21 3BU</t>
  </si>
  <si>
    <t>2-3 High Street, Rugby, CV21 3BG</t>
  </si>
  <si>
    <t>Rugby Business Centre, 21-23 Clifton Road, Rugby, CV21 3PY</t>
  </si>
  <si>
    <t>140 Railway Terrace, Rugby, CV21 3HN</t>
  </si>
  <si>
    <t>Windfalls for sites of &lt;5 dwellings</t>
  </si>
  <si>
    <t>Land east of Fosse Way, Stretton-on-Dunsmore</t>
  </si>
  <si>
    <t>N/A</t>
  </si>
  <si>
    <t>Dyers Lane, Wolston</t>
  </si>
  <si>
    <t>Oakdale Nursery, Brandon</t>
  </si>
  <si>
    <t>Newton Manor Lane, Brownsover</t>
  </si>
  <si>
    <t>Morgan Sindall House, Corporation Street, Rugby</t>
  </si>
  <si>
    <t>Land west of Fosse Way, Stretton-on-Dunsmore</t>
  </si>
  <si>
    <t>Hillcrest Farm, Newton</t>
  </si>
  <si>
    <t>Land at High St., Ryton-on-Dunsmore</t>
  </si>
  <si>
    <t>Land north of Lilbourne Road, Clifton upon Dunsmore</t>
  </si>
  <si>
    <t>Land North of Warwick Road, Wolston</t>
  </si>
  <si>
    <t>Westway Car Park, Rugby</t>
  </si>
  <si>
    <t>Elizabeth Way, Long Lawford</t>
  </si>
  <si>
    <t>Newton Road, Clifton upon Dunsmore</t>
  </si>
  <si>
    <t>Lawford Fields Farm, Long Lawford</t>
  </si>
  <si>
    <t>Stagecoach Depot Car Park, Railway Terrace, Rugby</t>
  </si>
  <si>
    <t>Rugby Central Shopping Centre</t>
  </si>
  <si>
    <t>Land adjacent to 9 Railway Terrace, Rugby</t>
  </si>
  <si>
    <t>North Road, Clifton upon Dunsmore</t>
  </si>
  <si>
    <t>Land north of B4109, Wolvey</t>
  </si>
  <si>
    <t>Land south of Rugby Road, Brinklow</t>
  </si>
  <si>
    <t>Land at Long Lawford</t>
  </si>
  <si>
    <t>Albert Street, Rugby</t>
  </si>
  <si>
    <t>West Farm and Home Farm, Brinklow</t>
  </si>
  <si>
    <t xml:space="preserve">Land south of Crick Road, Houlton </t>
  </si>
  <si>
    <t>The Croft, Stretton-on-Dunsmore</t>
  </si>
  <si>
    <t>Land rear of 30 Albert Street, Rugby</t>
  </si>
  <si>
    <t>Rounds Gardens South, Rugby</t>
  </si>
  <si>
    <t>Rounds Gardens North, Rugby</t>
  </si>
  <si>
    <t>Former Snooker Hall, Railway Terrace, Rugby</t>
  </si>
  <si>
    <t>Town Hall, Rugby</t>
  </si>
  <si>
    <t>92 Lower Hillmorton Road, Rugby</t>
  </si>
  <si>
    <t>Land adjacent to 44 Craven Road, Rugby</t>
  </si>
  <si>
    <t>The Railings, Rugby</t>
  </si>
  <si>
    <t>28-29 High Street, Rugby</t>
  </si>
  <si>
    <t>Land at Coventry Road, Wolvey</t>
  </si>
  <si>
    <t>TOTAL TRAJECTORY</t>
  </si>
  <si>
    <t>Assume planning applicatiTOTAL in 2027/28</t>
  </si>
  <si>
    <t>Main omission sites</t>
  </si>
  <si>
    <t>Lodge Farm</t>
  </si>
  <si>
    <t>assume 2028/29</t>
  </si>
  <si>
    <t>Based on Start to Finish</t>
  </si>
  <si>
    <t>Land at M6 Junction1, Newbold on Avon and Long Lawford</t>
  </si>
  <si>
    <t>total existing supply</t>
  </si>
  <si>
    <t>Key Phase Two - Parcel A (Francis Jackson Homes) R21/1099 31 units</t>
  </si>
  <si>
    <t>Key Phase Three - Parcels A and B (Redrow) R18/1177, R19/1375, R20/0709, R21/0739 - 248 Units</t>
  </si>
  <si>
    <t>Key Phase Three - Parcels C and F (William Davis)  R20/0681 - 146 Units</t>
  </si>
  <si>
    <t xml:space="preserve">Key Phase Three - Parcel D (Mulberry Homes) R21/0873 - 147 units </t>
  </si>
  <si>
    <t>Key Phase Four - Parcel E (Miller Homes) R25/0549 - 216 Units</t>
  </si>
  <si>
    <t>New allocations</t>
  </si>
  <si>
    <t>Complete</t>
  </si>
  <si>
    <t>under construction</t>
  </si>
  <si>
    <t>Full planning permission - pre commencement conditions discharged</t>
  </si>
  <si>
    <t>full planning permission</t>
  </si>
  <si>
    <t>25 Barby Lane, Rugby, CV22 5QJ</t>
  </si>
  <si>
    <t>Demolition carried out</t>
  </si>
  <si>
    <t>R22/0207</t>
  </si>
  <si>
    <t>R18/1177, R19/1375, R20/0709, R21/0739</t>
  </si>
  <si>
    <t>R20/0681</t>
  </si>
  <si>
    <t xml:space="preserve">Binley Woods Servic Centre </t>
  </si>
  <si>
    <t>R21/0689</t>
  </si>
  <si>
    <t>R20/0124</t>
  </si>
  <si>
    <t>R18/0936, R24/0971</t>
  </si>
  <si>
    <t>R19/0976</t>
  </si>
  <si>
    <t>R23/0453</t>
  </si>
  <si>
    <t>R20/0968, R22/0113</t>
  </si>
  <si>
    <t>R17/1767 R24/0289</t>
  </si>
  <si>
    <t>R17/0967</t>
  </si>
  <si>
    <t>R14/1941 (R22/0449)</t>
  </si>
  <si>
    <t>R17/2113, R19/0902 R19/1496 R23/0357 R23/0817</t>
  </si>
  <si>
    <t>R19/1411 R22/0201</t>
  </si>
  <si>
    <t>R13/0690, R19/1047</t>
  </si>
  <si>
    <t>R17/1089</t>
  </si>
  <si>
    <t>R22/0479</t>
  </si>
  <si>
    <t>R21/0894 R25/0022 R25/0127</t>
  </si>
  <si>
    <t>R23/0491 R24/0327</t>
  </si>
  <si>
    <t>R21/0469 R21/0470 (LB)</t>
  </si>
  <si>
    <t>R22/0383 R24/0064</t>
  </si>
  <si>
    <t>R15/1520, R21/0930</t>
  </si>
  <si>
    <t>R24/0103</t>
  </si>
  <si>
    <t>R24/0474</t>
  </si>
  <si>
    <t>R24/0936</t>
  </si>
  <si>
    <t>BRINKLOW MARINA, CATHIRON LANE, BRINKLOW, RUGBY, CV23 0JH</t>
  </si>
  <si>
    <t>R18/0830, R21/0963 R25/0031</t>
  </si>
  <si>
    <t>R17/2041, R21/1037, R22/0260, R22/0701, R22/0844, R22/0985</t>
  </si>
  <si>
    <t>Full planning permission, demolition completed</t>
  </si>
  <si>
    <t>R20/1092</t>
  </si>
  <si>
    <t>R21/0937 &amp; R24/0920</t>
  </si>
  <si>
    <t>R19/1309 (R21/0353, R21/0451, R22/0125)</t>
  </si>
  <si>
    <t>R23/0722</t>
  </si>
  <si>
    <t>R21/0477 (R25/0090)</t>
  </si>
  <si>
    <t>R22/0979, R26/0323</t>
  </si>
  <si>
    <t>R23/0812</t>
  </si>
  <si>
    <t>R24/0829</t>
  </si>
  <si>
    <t>Land on the south side of Spring Street</t>
  </si>
  <si>
    <t>R23/1115</t>
  </si>
  <si>
    <t>R25/0549</t>
  </si>
  <si>
    <t xml:space="preserve">R24/0533 </t>
  </si>
  <si>
    <t>92-93, COVENTRY ROAD, DUNCHURCH, RUGBY, CV22 6RE</t>
  </si>
  <si>
    <t>R24/1090</t>
  </si>
  <si>
    <t>1-2, ST MATTHEWS STREET, RUGBY, CV21 3BY</t>
  </si>
  <si>
    <t>R25/0238</t>
  </si>
  <si>
    <t>Land To The Rear Of 150, Railway Terrace, Rugby</t>
  </si>
  <si>
    <t>R25/0421</t>
  </si>
  <si>
    <t>Drayton House, Southam Road, Dunchurch, Rugby, CV22 6NL</t>
  </si>
  <si>
    <t>R25/0297</t>
  </si>
  <si>
    <t>FISHPOOLS FARM, MAIN STREET, FRANKTON, RUGBY, CV23 9PB</t>
  </si>
  <si>
    <t>R25/0590</t>
  </si>
  <si>
    <t>Land North Of, Post Office Road, Leamington Hastings</t>
  </si>
  <si>
    <t>R25/0432</t>
  </si>
  <si>
    <t>R25/0487</t>
  </si>
  <si>
    <t>R25/0407</t>
  </si>
  <si>
    <t>R25/0491</t>
  </si>
  <si>
    <t xml:space="preserve">R21/0873 </t>
  </si>
  <si>
    <t>R21/1099</t>
  </si>
  <si>
    <t>R22/0853</t>
  </si>
  <si>
    <t>R18/0995</t>
  </si>
  <si>
    <t>R25/0979</t>
  </si>
  <si>
    <t>Full planning application awaiting determination</t>
  </si>
  <si>
    <t>Land South of Montague Road, Bilton (Taylor Wimpey) R25/0979</t>
  </si>
  <si>
    <t>RM awaiting determination</t>
  </si>
  <si>
    <t>R26/0203</t>
  </si>
  <si>
    <t>Parcel 14, Key Phase 1, Houlton RUGBY, CV23 0AS</t>
  </si>
  <si>
    <t>R26/0327</t>
  </si>
  <si>
    <t>Parcel 23 (Morris Homes), Houlton (Rugby Radio Station), Key Phase 4, Watling Street, Rugby, CV23 0AS</t>
  </si>
  <si>
    <t>Care Home Houlton, land N of Handley Rd</t>
  </si>
  <si>
    <t>R25/0653</t>
  </si>
  <si>
    <t>Full permission for 66 bed C2 care home. Divided by 2.4 = 28 homes equivalent</t>
  </si>
  <si>
    <t>2042 onwards</t>
  </si>
  <si>
    <t>R22/0657</t>
  </si>
  <si>
    <t>R24/0716</t>
  </si>
  <si>
    <t>R26/0155</t>
  </si>
  <si>
    <t>Application not yet received, alocated for 25 units, prior application refused 25.02.2021</t>
  </si>
  <si>
    <t>R26/0501</t>
  </si>
  <si>
    <t>Approved Feb 2026</t>
  </si>
  <si>
    <t>Expected 2026/2027</t>
  </si>
  <si>
    <t>Expected 2027/2028</t>
  </si>
  <si>
    <t>Approved June 2026</t>
  </si>
  <si>
    <t>Full planning permission granted June 2026</t>
  </si>
  <si>
    <t xml:space="preserve">Prior approval application awaiting determination, assumed 2 years to completion. Application is only for 54 dwellings </t>
  </si>
  <si>
    <t>Validated May 2026</t>
  </si>
  <si>
    <t>Assumed 2027/2028</t>
  </si>
  <si>
    <t xml:space="preserve">Expected 2030/31 </t>
  </si>
  <si>
    <t>Assumed 2035/36</t>
  </si>
  <si>
    <t>Approved Feb 2026; Assumed new application 2030/31</t>
  </si>
  <si>
    <t>Assumed 2031/32</t>
  </si>
  <si>
    <t>Assumed 2032/33</t>
  </si>
  <si>
    <t xml:space="preserve">Expected 2026/2027 for 100+ units </t>
  </si>
  <si>
    <t>Assumed 2033/34</t>
  </si>
  <si>
    <t>Expected 2027/28</t>
  </si>
  <si>
    <t>Assumed 2027/28</t>
  </si>
  <si>
    <t>Neighbourhood plan allocation. Appeal dismissed on R22/1120</t>
  </si>
  <si>
    <t>Full planning permission required to commence by 2027. Assumed new application before implementation. Demolition and site clearance needed first. Assumed that one block would be completed at a time</t>
  </si>
  <si>
    <t>Expected 2028/29</t>
  </si>
  <si>
    <t>Expected 2026/27</t>
  </si>
  <si>
    <t>R26/0682</t>
  </si>
  <si>
    <t>currently being validated</t>
  </si>
  <si>
    <t>Site Ref.</t>
  </si>
  <si>
    <t xml:space="preserve">Parcel B (Dandara), Key Phase 4, Houlton </t>
  </si>
  <si>
    <t>A</t>
  </si>
  <si>
    <t>B</t>
  </si>
  <si>
    <t>C</t>
  </si>
  <si>
    <t>D</t>
  </si>
  <si>
    <t>E</t>
  </si>
  <si>
    <t>F</t>
  </si>
  <si>
    <t>G</t>
  </si>
  <si>
    <t>Base target (636 x 5)</t>
  </si>
  <si>
    <t>5 year requirement (A + B)</t>
  </si>
  <si>
    <t>Five year supply calculation 2028-2033</t>
  </si>
  <si>
    <t>Projected completions in year</t>
  </si>
  <si>
    <t>Cumulative completions</t>
  </si>
  <si>
    <t>2025/26 is a net figure, includes 8 demolitions</t>
  </si>
  <si>
    <t>Requirement</t>
  </si>
  <si>
    <t>Application/permission date</t>
  </si>
  <si>
    <r>
      <t xml:space="preserve">No. of years' supply (F </t>
    </r>
    <r>
      <rPr>
        <sz val="12"/>
        <color theme="1"/>
        <rFont val="Aptos Narrow"/>
        <family val="2"/>
      </rPr>
      <t xml:space="preserve">÷ </t>
    </r>
    <r>
      <rPr>
        <sz val="12"/>
        <color theme="1"/>
        <rFont val="Aptos Narrow"/>
        <family val="2"/>
        <scheme val="minor"/>
      </rPr>
      <t>E)</t>
    </r>
  </si>
  <si>
    <t>Annualised requirement (D ÷ 5)</t>
  </si>
  <si>
    <t>Projected shortfall 2025-2028</t>
  </si>
  <si>
    <t>Plus 5% buffer (C x 1.05)</t>
  </si>
  <si>
    <t>Projected supply</t>
  </si>
  <si>
    <t xml:space="preserve">Number of units </t>
  </si>
  <si>
    <t>Outline planning permission approved but reserved matters withdrawn unclear if coming forward</t>
  </si>
  <si>
    <t xml:space="preserve">Full planning permission but understood not now being commenced. See PINS proforma.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</si>
</sst>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1C1C24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1" fillId="0" borderId="0"/>
  </cellStyleXfs>
  <cellXfs count="14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/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top" wrapText="1"/>
    </xf>
    <xf numFmtId="14" fontId="3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3" borderId="2" xfId="0" applyNumberFormat="1" applyFont="1" applyFill="1" applyBorder="1" applyAlignment="1">
      <alignment horizontal="left" vertical="center" wrapText="1"/>
    </xf>
    <xf numFmtId="0" fontId="0" fillId="6" borderId="0" xfId="0" applyFill="1"/>
    <xf numFmtId="0" fontId="9" fillId="0" borderId="0" xfId="0" applyFont="1"/>
    <xf numFmtId="0" fontId="9" fillId="3" borderId="0" xfId="0" applyFont="1" applyFill="1"/>
    <xf numFmtId="0" fontId="10" fillId="0" borderId="2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5" fillId="5" borderId="0" xfId="0" applyFont="1" applyFill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3" fillId="3" borderId="2" xfId="0" applyFont="1" applyFill="1" applyBorder="1" applyAlignment="1">
      <alignment vertical="top" wrapText="1"/>
    </xf>
    <xf numFmtId="14" fontId="3" fillId="0" borderId="4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14" fontId="8" fillId="3" borderId="2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wrapText="1"/>
    </xf>
    <xf numFmtId="14" fontId="8" fillId="0" borderId="4" xfId="0" applyNumberFormat="1" applyFont="1" applyBorder="1" applyAlignment="1">
      <alignment horizontal="left" vertical="center" wrapText="1"/>
    </xf>
    <xf numFmtId="0" fontId="3" fillId="9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9" borderId="5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0" borderId="0" xfId="0" applyFont="1"/>
    <xf numFmtId="0" fontId="13" fillId="0" borderId="0" xfId="1" applyFont="1" applyFill="1" applyBorder="1" applyAlignment="1">
      <alignment horizontal="left" vertical="center"/>
    </xf>
    <xf numFmtId="0" fontId="3" fillId="9" borderId="2" xfId="0" applyFont="1" applyFill="1" applyBorder="1"/>
    <xf numFmtId="0" fontId="3" fillId="0" borderId="2" xfId="0" applyFont="1" applyBorder="1"/>
    <xf numFmtId="0" fontId="8" fillId="0" borderId="0" xfId="0" applyFont="1"/>
    <xf numFmtId="0" fontId="14" fillId="0" borderId="0" xfId="0" applyFont="1"/>
    <xf numFmtId="0" fontId="13" fillId="0" borderId="0" xfId="1" applyFont="1" applyFill="1" applyBorder="1" applyAlignment="1">
      <alignment wrapText="1"/>
    </xf>
    <xf numFmtId="0" fontId="8" fillId="0" borderId="2" xfId="0" applyFont="1" applyBorder="1" applyAlignment="1">
      <alignment horizontal="left" vertical="center"/>
    </xf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/>
    <xf numFmtId="0" fontId="3" fillId="3" borderId="0" xfId="0" applyFont="1" applyFill="1"/>
    <xf numFmtId="0" fontId="8" fillId="0" borderId="2" xfId="2" applyFont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8" fillId="0" borderId="2" xfId="2" applyFont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3" fillId="0" borderId="0" xfId="0" applyFont="1" applyAlignment="1">
      <alignment wrapText="1"/>
    </xf>
    <xf numFmtId="0" fontId="4" fillId="7" borderId="7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horizontal="left"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0" fillId="0" borderId="2" xfId="0" applyBorder="1"/>
    <xf numFmtId="1" fontId="3" fillId="0" borderId="2" xfId="0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5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164" fontId="3" fillId="0" borderId="2" xfId="0" applyNumberFormat="1" applyFont="1" applyBorder="1"/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EBCB6D2B-2E41-450E-9BD6-015800E8CA05}"/>
  </cellStyles>
  <dxfs count="0"/>
  <tableStyles count="0" defaultTableStyle="TableStyleMedium2" defaultPivotStyle="PivotStyleLight16"/>
  <colors>
    <mruColors>
      <color rgb="FF075A83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800">
                <a:solidFill>
                  <a:sysClr val="windowText" lastClr="000000"/>
                </a:solidFill>
                <a:latin typeface="Bahnschrift" panose="020B0502040204020203" pitchFamily="34" charset="0"/>
                <a:cs typeface="Segoe UI" panose="020B0502040204020203" pitchFamily="34" charset="0"/>
              </a:rPr>
              <a:t>Projected completions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'Trajectory bar chart'!$A$3</c:f>
              <c:strCache>
                <c:ptCount val="1"/>
                <c:pt idx="0">
                  <c:v>Projected completions in year</c:v>
                </c:pt>
              </c:strCache>
            </c:strRef>
          </c:tx>
          <c:spPr>
            <a:solidFill>
              <a:srgbClr val="8000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'Trajectory bar chart'!$B$1:$R$1</c:f>
              <c:strCache>
                <c:ptCount val="17"/>
                <c:pt idx="0">
                  <c:v>2025-26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  <c:pt idx="11">
                  <c:v>2036-37</c:v>
                </c:pt>
                <c:pt idx="12">
                  <c:v>2037-38</c:v>
                </c:pt>
                <c:pt idx="13">
                  <c:v>2038-39</c:v>
                </c:pt>
                <c:pt idx="14">
                  <c:v>2039-40</c:v>
                </c:pt>
                <c:pt idx="15">
                  <c:v>2040-41</c:v>
                </c:pt>
                <c:pt idx="16">
                  <c:v>2041-42</c:v>
                </c:pt>
              </c:strCache>
            </c:strRef>
          </c:cat>
          <c:val>
            <c:numRef>
              <c:f>'Trajectory bar chart'!$B$3:$R$3</c:f>
              <c:numCache>
                <c:formatCode>General</c:formatCode>
                <c:ptCount val="17"/>
                <c:pt idx="0">
                  <c:v>505</c:v>
                </c:pt>
                <c:pt idx="1">
                  <c:v>428</c:v>
                </c:pt>
                <c:pt idx="2">
                  <c:v>437</c:v>
                </c:pt>
                <c:pt idx="3">
                  <c:v>534</c:v>
                </c:pt>
                <c:pt idx="4">
                  <c:v>638</c:v>
                </c:pt>
                <c:pt idx="5">
                  <c:v>835</c:v>
                </c:pt>
                <c:pt idx="6">
                  <c:v>1076</c:v>
                </c:pt>
                <c:pt idx="7">
                  <c:v>1135</c:v>
                </c:pt>
                <c:pt idx="8">
                  <c:v>985</c:v>
                </c:pt>
                <c:pt idx="9">
                  <c:v>956</c:v>
                </c:pt>
                <c:pt idx="10">
                  <c:v>904</c:v>
                </c:pt>
                <c:pt idx="11">
                  <c:v>684</c:v>
                </c:pt>
                <c:pt idx="12">
                  <c:v>642</c:v>
                </c:pt>
                <c:pt idx="13">
                  <c:v>588</c:v>
                </c:pt>
                <c:pt idx="14">
                  <c:v>518</c:v>
                </c:pt>
                <c:pt idx="15">
                  <c:v>475</c:v>
                </c:pt>
                <c:pt idx="16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2-444C-834F-F2A0BC5E8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29071519"/>
        <c:axId val="1216297808"/>
      </c:barChart>
      <c:lineChart>
        <c:grouping val="standard"/>
        <c:varyColors val="0"/>
        <c:ser>
          <c:idx val="0"/>
          <c:order val="0"/>
          <c:tx>
            <c:strRef>
              <c:f>'Trajectory bar chart'!$A$2</c:f>
              <c:strCache>
                <c:ptCount val="1"/>
                <c:pt idx="0">
                  <c:v>Requirement</c:v>
                </c:pt>
              </c:strCache>
            </c:strRef>
          </c:tx>
          <c:spPr>
            <a:ln w="28575" cap="rnd">
              <a:solidFill>
                <a:srgbClr val="075A83"/>
              </a:solidFill>
              <a:round/>
            </a:ln>
            <a:effectLst/>
          </c:spPr>
          <c:marker>
            <c:symbol val="none"/>
          </c:marker>
          <c:cat>
            <c:strRef>
              <c:f>'Trajectory bar chart'!$B$1:$R$1</c:f>
              <c:strCache>
                <c:ptCount val="17"/>
                <c:pt idx="0">
                  <c:v>2025-26</c:v>
                </c:pt>
                <c:pt idx="1">
                  <c:v>2026-27</c:v>
                </c:pt>
                <c:pt idx="2">
                  <c:v>2027-28</c:v>
                </c:pt>
                <c:pt idx="3">
                  <c:v>2028-29</c:v>
                </c:pt>
                <c:pt idx="4">
                  <c:v>2029-30</c:v>
                </c:pt>
                <c:pt idx="5">
                  <c:v>2030-31</c:v>
                </c:pt>
                <c:pt idx="6">
                  <c:v>2031-32</c:v>
                </c:pt>
                <c:pt idx="7">
                  <c:v>2032-33</c:v>
                </c:pt>
                <c:pt idx="8">
                  <c:v>2033-34</c:v>
                </c:pt>
                <c:pt idx="9">
                  <c:v>2034-35</c:v>
                </c:pt>
                <c:pt idx="10">
                  <c:v>2035-36</c:v>
                </c:pt>
                <c:pt idx="11">
                  <c:v>2036-37</c:v>
                </c:pt>
                <c:pt idx="12">
                  <c:v>2037-38</c:v>
                </c:pt>
                <c:pt idx="13">
                  <c:v>2038-39</c:v>
                </c:pt>
                <c:pt idx="14">
                  <c:v>2039-40</c:v>
                </c:pt>
                <c:pt idx="15">
                  <c:v>2040-41</c:v>
                </c:pt>
                <c:pt idx="16">
                  <c:v>2041-42</c:v>
                </c:pt>
              </c:strCache>
            </c:strRef>
          </c:cat>
          <c:val>
            <c:numRef>
              <c:f>'Trajectory bar chart'!$B$2:$R$2</c:f>
              <c:numCache>
                <c:formatCode>General</c:formatCode>
                <c:ptCount val="17"/>
                <c:pt idx="0">
                  <c:v>636</c:v>
                </c:pt>
                <c:pt idx="1">
                  <c:v>636</c:v>
                </c:pt>
                <c:pt idx="2">
                  <c:v>636</c:v>
                </c:pt>
                <c:pt idx="3">
                  <c:v>636</c:v>
                </c:pt>
                <c:pt idx="4">
                  <c:v>636</c:v>
                </c:pt>
                <c:pt idx="5">
                  <c:v>636</c:v>
                </c:pt>
                <c:pt idx="6">
                  <c:v>636</c:v>
                </c:pt>
                <c:pt idx="7">
                  <c:v>636</c:v>
                </c:pt>
                <c:pt idx="8">
                  <c:v>636</c:v>
                </c:pt>
                <c:pt idx="9">
                  <c:v>636</c:v>
                </c:pt>
                <c:pt idx="10">
                  <c:v>636</c:v>
                </c:pt>
                <c:pt idx="11">
                  <c:v>636</c:v>
                </c:pt>
                <c:pt idx="12">
                  <c:v>636</c:v>
                </c:pt>
                <c:pt idx="13">
                  <c:v>636</c:v>
                </c:pt>
                <c:pt idx="14">
                  <c:v>636</c:v>
                </c:pt>
                <c:pt idx="15">
                  <c:v>636</c:v>
                </c:pt>
                <c:pt idx="16">
                  <c:v>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2-444C-834F-F2A0BC5E8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9071519"/>
        <c:axId val="1216297808"/>
      </c:lineChart>
      <c:catAx>
        <c:axId val="152907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en-US"/>
          </a:p>
        </c:txPr>
        <c:crossAx val="1216297808"/>
        <c:crosses val="autoZero"/>
        <c:auto val="1"/>
        <c:lblAlgn val="ctr"/>
        <c:lblOffset val="100"/>
        <c:noMultiLvlLbl val="0"/>
      </c:catAx>
      <c:valAx>
        <c:axId val="121629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en-US"/>
          </a:p>
        </c:txPr>
        <c:crossAx val="1529071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750234</xdr:colOff>
      <xdr:row>4</xdr:row>
      <xdr:rowOff>89645</xdr:rowOff>
    </xdr:from>
    <xdr:to>
      <xdr:col>15</xdr:col>
      <xdr:colOff>201706</xdr:colOff>
      <xdr:row>42</xdr:row>
      <xdr:rowOff>145676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F79D54-5C04-B3A0-F738-144EDAA1B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EB6C-2BB7-43B5-8C5F-90F4FD28613C}">
  <sheetPr>
    <pageSetUpPr fitToPage="1"/>
  </sheetPr>
  <dimension ref="A1:BZ108"/>
  <sheetViews>
    <sheetView zoomScale="60" zoomScaleNormal="60" workbookViewId="0">
      <pane xSplit="2" ySplit="1" topLeftCell="C24" activePane="bottomRight" state="frozen"/>
      <selection pane="topRight" activeCell="B1" sqref="B1"/>
      <selection pane="bottomLeft" activeCell="A2" sqref="A2"/>
      <selection pane="bottomRight" activeCell="D34" sqref="D34"/>
    </sheetView>
  </sheetViews>
  <sheetFormatPr baseColWidth="10" defaultColWidth="20.83203125" defaultRowHeight="15" x14ac:dyDescent="0.2"/>
  <cols>
    <col min="1" max="1" width="9.5" style="120" customWidth="1"/>
    <col min="2" max="2" width="62.5" style="7" customWidth="1"/>
    <col min="3" max="3" width="10.83203125" style="68" customWidth="1"/>
    <col min="4" max="4" width="14.83203125" style="7" customWidth="1"/>
    <col min="5" max="5" width="25.5" style="7" customWidth="1"/>
    <col min="6" max="23" width="9.33203125" bestFit="1" customWidth="1"/>
    <col min="24" max="24" width="71.5" style="120" bestFit="1" customWidth="1"/>
    <col min="25" max="25" width="49" bestFit="1" customWidth="1"/>
    <col min="58" max="58" width="20.83203125" style="7"/>
  </cols>
  <sheetData>
    <row r="1" spans="1:58" ht="69" customHeight="1" x14ac:dyDescent="0.2">
      <c r="A1" s="1" t="s">
        <v>0</v>
      </c>
      <c r="B1" s="1" t="s">
        <v>1</v>
      </c>
      <c r="C1" s="138" t="s">
        <v>264</v>
      </c>
      <c r="D1" s="2" t="s">
        <v>2</v>
      </c>
      <c r="E1" s="2" t="s">
        <v>258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213</v>
      </c>
      <c r="X1" s="21" t="s">
        <v>20</v>
      </c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</row>
    <row r="2" spans="1:58" ht="17" x14ac:dyDescent="0.2">
      <c r="A2" s="121"/>
      <c r="B2" s="23" t="s">
        <v>44</v>
      </c>
      <c r="C2" s="24">
        <f>SUM(F2:W2)</f>
        <v>4298</v>
      </c>
      <c r="D2" s="25"/>
      <c r="E2" s="25"/>
      <c r="F2" s="23">
        <f>SUM(F3:F12)</f>
        <v>124</v>
      </c>
      <c r="G2" s="23">
        <f t="shared" ref="G2:M2" si="0">SUM(G3:G12)</f>
        <v>121</v>
      </c>
      <c r="H2" s="23">
        <f t="shared" si="0"/>
        <v>168</v>
      </c>
      <c r="I2" s="23">
        <f t="shared" si="0"/>
        <v>160</v>
      </c>
      <c r="J2" s="23">
        <f t="shared" si="0"/>
        <v>230</v>
      </c>
      <c r="K2" s="23">
        <f t="shared" si="0"/>
        <v>250</v>
      </c>
      <c r="L2" s="23">
        <f t="shared" si="0"/>
        <v>229</v>
      </c>
      <c r="M2" s="23">
        <f t="shared" si="0"/>
        <v>210</v>
      </c>
      <c r="N2" s="23">
        <f t="shared" ref="N2" si="1">SUM(N3:N12)</f>
        <v>210</v>
      </c>
      <c r="O2" s="23">
        <f t="shared" ref="O2" si="2">SUM(O3:O12)</f>
        <v>199</v>
      </c>
      <c r="P2" s="23">
        <f t="shared" ref="P2" si="3">SUM(P3:P12)</f>
        <v>170</v>
      </c>
      <c r="Q2" s="23">
        <f t="shared" ref="Q2" si="4">SUM(Q3:Q12)</f>
        <v>170</v>
      </c>
      <c r="R2" s="23">
        <f t="shared" ref="R2" si="5">SUM(R3:R12)</f>
        <v>170</v>
      </c>
      <c r="S2" s="23">
        <f t="shared" ref="S2:T2" si="6">SUM(S3:S12)</f>
        <v>170</v>
      </c>
      <c r="T2" s="23">
        <f t="shared" si="6"/>
        <v>170</v>
      </c>
      <c r="U2" s="23">
        <f t="shared" ref="U2" si="7">SUM(U3:U12)</f>
        <v>170</v>
      </c>
      <c r="V2" s="23">
        <f t="shared" ref="V2" si="8">SUM(V3:V12)</f>
        <v>140</v>
      </c>
      <c r="W2" s="23">
        <f>SUM(W3:W12)</f>
        <v>1237</v>
      </c>
      <c r="X2" s="55"/>
      <c r="Y2" s="98"/>
    </row>
    <row r="3" spans="1:58" ht="17" x14ac:dyDescent="0.2">
      <c r="A3" s="121"/>
      <c r="B3" s="58" t="s">
        <v>210</v>
      </c>
      <c r="C3" s="39">
        <v>28</v>
      </c>
      <c r="D3" s="105" t="s">
        <v>211</v>
      </c>
      <c r="E3" s="22">
        <v>45981</v>
      </c>
      <c r="F3" s="32"/>
      <c r="G3" s="32"/>
      <c r="H3" s="32">
        <v>28</v>
      </c>
      <c r="I3" s="73"/>
      <c r="J3" s="73"/>
      <c r="K3" s="73"/>
      <c r="L3" s="73"/>
      <c r="M3" s="73"/>
      <c r="N3" s="32"/>
      <c r="O3" s="32"/>
      <c r="P3" s="3"/>
      <c r="Q3" s="3"/>
      <c r="R3" s="3"/>
      <c r="S3" s="3"/>
      <c r="T3" s="3"/>
      <c r="U3" s="3"/>
      <c r="V3" s="3"/>
      <c r="W3" s="4"/>
      <c r="X3" s="26" t="s">
        <v>212</v>
      </c>
      <c r="Y3" s="106"/>
      <c r="BF3"/>
    </row>
    <row r="4" spans="1:58" ht="17" x14ac:dyDescent="0.2">
      <c r="A4" s="121"/>
      <c r="B4" s="58" t="s">
        <v>207</v>
      </c>
      <c r="C4" s="39">
        <v>82</v>
      </c>
      <c r="D4" s="105" t="s">
        <v>206</v>
      </c>
      <c r="E4" s="22">
        <v>46091</v>
      </c>
      <c r="F4" s="32"/>
      <c r="G4" s="32"/>
      <c r="H4" s="32">
        <v>40</v>
      </c>
      <c r="I4" s="73">
        <v>42</v>
      </c>
      <c r="J4" s="73"/>
      <c r="K4" s="73"/>
      <c r="L4" s="73"/>
      <c r="M4" s="73"/>
      <c r="N4" s="32"/>
      <c r="O4" s="32"/>
      <c r="P4" s="3"/>
      <c r="Q4" s="3"/>
      <c r="R4" s="3"/>
      <c r="S4" s="3"/>
      <c r="T4" s="3"/>
      <c r="U4" s="3"/>
      <c r="V4" s="3"/>
      <c r="W4" s="4"/>
      <c r="X4" s="26" t="s">
        <v>205</v>
      </c>
      <c r="Y4" s="106"/>
      <c r="BF4"/>
    </row>
    <row r="5" spans="1:58" ht="34" x14ac:dyDescent="0.2">
      <c r="A5" s="121"/>
      <c r="B5" s="58" t="s">
        <v>209</v>
      </c>
      <c r="C5" s="39">
        <v>78</v>
      </c>
      <c r="D5" s="105" t="s">
        <v>208</v>
      </c>
      <c r="E5" s="22">
        <v>46129</v>
      </c>
      <c r="F5" s="32"/>
      <c r="G5" s="32"/>
      <c r="H5" s="32">
        <v>40</v>
      </c>
      <c r="I5" s="73">
        <v>38</v>
      </c>
      <c r="J5" s="73"/>
      <c r="K5" s="73"/>
      <c r="L5" s="73"/>
      <c r="M5" s="73"/>
      <c r="N5" s="32"/>
      <c r="O5" s="32"/>
      <c r="P5" s="3"/>
      <c r="Q5" s="3"/>
      <c r="R5" s="3"/>
      <c r="S5" s="3"/>
      <c r="T5" s="3"/>
      <c r="U5" s="3"/>
      <c r="V5" s="3"/>
      <c r="W5" s="4"/>
      <c r="X5" s="26" t="s">
        <v>205</v>
      </c>
      <c r="Y5" s="106"/>
      <c r="BF5"/>
    </row>
    <row r="6" spans="1:58" ht="17" x14ac:dyDescent="0.2">
      <c r="A6" s="121"/>
      <c r="B6" s="58" t="s">
        <v>133</v>
      </c>
      <c r="C6" s="39">
        <v>216</v>
      </c>
      <c r="D6" s="105" t="s">
        <v>181</v>
      </c>
      <c r="E6" s="22">
        <v>45828</v>
      </c>
      <c r="F6" s="32"/>
      <c r="G6" s="32">
        <v>37</v>
      </c>
      <c r="H6" s="32">
        <v>40</v>
      </c>
      <c r="I6" s="73">
        <v>40</v>
      </c>
      <c r="J6" s="73">
        <v>40</v>
      </c>
      <c r="K6" s="73">
        <v>40</v>
      </c>
      <c r="L6" s="73">
        <v>19</v>
      </c>
      <c r="M6" s="73"/>
      <c r="N6" s="32"/>
      <c r="O6" s="32"/>
      <c r="P6" s="3"/>
      <c r="Q6" s="3"/>
      <c r="R6" s="3"/>
      <c r="S6" s="3"/>
      <c r="T6" s="3"/>
      <c r="U6" s="3"/>
      <c r="V6" s="3"/>
      <c r="W6" s="4"/>
      <c r="X6" s="26" t="s">
        <v>62</v>
      </c>
      <c r="Y6" s="106"/>
      <c r="BF6"/>
    </row>
    <row r="7" spans="1:58" ht="17" x14ac:dyDescent="0.2">
      <c r="A7" s="121"/>
      <c r="B7" s="126" t="s">
        <v>243</v>
      </c>
      <c r="C7" s="39">
        <v>289</v>
      </c>
      <c r="D7" s="102" t="s">
        <v>240</v>
      </c>
      <c r="E7" s="22" t="s">
        <v>241</v>
      </c>
      <c r="F7" s="32"/>
      <c r="G7" s="32"/>
      <c r="H7" s="27">
        <v>20</v>
      </c>
      <c r="I7" s="73">
        <v>40</v>
      </c>
      <c r="J7" s="73">
        <v>40</v>
      </c>
      <c r="K7" s="73">
        <v>40</v>
      </c>
      <c r="L7" s="73">
        <v>40</v>
      </c>
      <c r="M7" s="73">
        <v>40</v>
      </c>
      <c r="N7" s="27">
        <v>40</v>
      </c>
      <c r="O7" s="27">
        <v>29</v>
      </c>
      <c r="P7" s="3"/>
      <c r="Q7" s="3"/>
      <c r="R7" s="3"/>
      <c r="S7" s="3"/>
      <c r="T7" s="3"/>
      <c r="U7" s="3"/>
      <c r="V7" s="3"/>
      <c r="W7" s="4"/>
      <c r="X7" s="26" t="s">
        <v>205</v>
      </c>
      <c r="Y7" s="106"/>
      <c r="BF7"/>
    </row>
    <row r="8" spans="1:58" ht="17" x14ac:dyDescent="0.2">
      <c r="A8" s="121"/>
      <c r="B8" s="79" t="s">
        <v>129</v>
      </c>
      <c r="C8" s="15">
        <v>9</v>
      </c>
      <c r="D8" s="80" t="s">
        <v>199</v>
      </c>
      <c r="E8" s="80">
        <v>44816</v>
      </c>
      <c r="F8" s="32">
        <v>6</v>
      </c>
      <c r="G8" s="3">
        <v>3</v>
      </c>
      <c r="H8" s="3"/>
      <c r="I8" s="70"/>
      <c r="J8" s="70"/>
      <c r="K8" s="70"/>
      <c r="L8" s="70"/>
      <c r="M8" s="70"/>
      <c r="N8" s="3"/>
      <c r="O8" s="3"/>
      <c r="P8" s="3"/>
      <c r="Q8" s="3"/>
      <c r="R8" s="3"/>
      <c r="S8" s="3"/>
      <c r="T8" s="3"/>
      <c r="U8" s="3"/>
      <c r="V8" s="3"/>
      <c r="W8" s="4"/>
      <c r="X8" s="26" t="s">
        <v>41</v>
      </c>
      <c r="Y8" s="98"/>
      <c r="BF8"/>
    </row>
    <row r="9" spans="1:58" ht="68" x14ac:dyDescent="0.2">
      <c r="A9" s="121"/>
      <c r="B9" s="58" t="s">
        <v>130</v>
      </c>
      <c r="C9" s="15">
        <v>35</v>
      </c>
      <c r="D9" s="22" t="s">
        <v>142</v>
      </c>
      <c r="E9" s="22">
        <v>43455</v>
      </c>
      <c r="F9" s="32">
        <v>25</v>
      </c>
      <c r="G9" s="3">
        <v>10</v>
      </c>
      <c r="H9" s="3"/>
      <c r="I9" s="70"/>
      <c r="J9" s="70"/>
      <c r="K9" s="70"/>
      <c r="L9" s="70"/>
      <c r="M9" s="70"/>
      <c r="N9" s="3"/>
      <c r="O9" s="3"/>
      <c r="P9" s="3"/>
      <c r="Q9" s="3"/>
      <c r="R9" s="3"/>
      <c r="S9" s="3"/>
      <c r="T9" s="3"/>
      <c r="U9" s="3"/>
      <c r="V9" s="3"/>
      <c r="W9" s="4"/>
      <c r="X9" s="26" t="s">
        <v>41</v>
      </c>
      <c r="Y9" s="106"/>
      <c r="BF9"/>
    </row>
    <row r="10" spans="1:58" ht="17" x14ac:dyDescent="0.2">
      <c r="A10" s="121"/>
      <c r="B10" s="58" t="s">
        <v>131</v>
      </c>
      <c r="C10" s="15">
        <v>82</v>
      </c>
      <c r="D10" s="22" t="s">
        <v>143</v>
      </c>
      <c r="E10" s="22">
        <v>44287</v>
      </c>
      <c r="F10" s="32">
        <v>48</v>
      </c>
      <c r="G10" s="32">
        <v>34</v>
      </c>
      <c r="H10" s="32"/>
      <c r="I10" s="74"/>
      <c r="J10" s="74"/>
      <c r="K10" s="74"/>
      <c r="L10" s="74"/>
      <c r="M10" s="74"/>
      <c r="N10" s="28"/>
      <c r="O10" s="28"/>
      <c r="P10" s="28"/>
      <c r="Q10" s="28"/>
      <c r="R10" s="28"/>
      <c r="S10" s="28"/>
      <c r="T10" s="28"/>
      <c r="U10" s="28"/>
      <c r="V10" s="28"/>
      <c r="W10" s="128"/>
      <c r="X10" s="26" t="s">
        <v>41</v>
      </c>
      <c r="Y10" s="107"/>
      <c r="BF10"/>
    </row>
    <row r="11" spans="1:58" ht="17" x14ac:dyDescent="0.2">
      <c r="A11" s="121"/>
      <c r="B11" s="58" t="s">
        <v>132</v>
      </c>
      <c r="C11" s="15">
        <v>82</v>
      </c>
      <c r="D11" s="22" t="s">
        <v>198</v>
      </c>
      <c r="E11" s="22">
        <v>44662</v>
      </c>
      <c r="F11" s="32">
        <v>45</v>
      </c>
      <c r="G11" s="3">
        <v>37</v>
      </c>
      <c r="H11" s="3"/>
      <c r="I11" s="70"/>
      <c r="J11" s="70"/>
      <c r="K11" s="70"/>
      <c r="L11" s="70"/>
      <c r="M11" s="70"/>
      <c r="N11" s="3"/>
      <c r="O11" s="3"/>
      <c r="P11" s="3"/>
      <c r="Q11" s="3"/>
      <c r="R11" s="3"/>
      <c r="S11" s="3"/>
      <c r="T11" s="3"/>
      <c r="U11" s="3"/>
      <c r="V11" s="3"/>
      <c r="W11" s="4"/>
      <c r="X11" s="26" t="s">
        <v>41</v>
      </c>
      <c r="Y11" s="106"/>
      <c r="BF11"/>
    </row>
    <row r="12" spans="1:58" ht="17" x14ac:dyDescent="0.2">
      <c r="A12" s="121"/>
      <c r="B12" s="58" t="s">
        <v>45</v>
      </c>
      <c r="C12" s="39">
        <v>3397</v>
      </c>
      <c r="D12" s="80"/>
      <c r="E12" s="80">
        <v>41780</v>
      </c>
      <c r="F12" s="32"/>
      <c r="G12" s="32"/>
      <c r="H12" s="32"/>
      <c r="I12" s="73"/>
      <c r="J12" s="73">
        <v>150</v>
      </c>
      <c r="K12" s="73">
        <v>170</v>
      </c>
      <c r="L12" s="73">
        <v>170</v>
      </c>
      <c r="M12" s="73">
        <v>170</v>
      </c>
      <c r="N12" s="32">
        <v>170</v>
      </c>
      <c r="O12" s="32">
        <v>170</v>
      </c>
      <c r="P12" s="3">
        <v>170</v>
      </c>
      <c r="Q12" s="3">
        <v>170</v>
      </c>
      <c r="R12" s="3">
        <v>170</v>
      </c>
      <c r="S12" s="3">
        <v>170</v>
      </c>
      <c r="T12" s="3">
        <v>170</v>
      </c>
      <c r="U12" s="3">
        <v>170</v>
      </c>
      <c r="V12" s="3">
        <v>140</v>
      </c>
      <c r="W12" s="4">
        <f>C12-(SUM(F12:V12))</f>
        <v>1237</v>
      </c>
      <c r="X12" s="26" t="s">
        <v>46</v>
      </c>
      <c r="Y12" s="98"/>
    </row>
    <row r="13" spans="1:58" ht="17" x14ac:dyDescent="0.2">
      <c r="A13" s="121"/>
      <c r="B13" s="8" t="s">
        <v>21</v>
      </c>
      <c r="C13" s="9">
        <f>SUM(C14:C20)</f>
        <v>3900</v>
      </c>
      <c r="D13" s="10"/>
      <c r="E13" s="10"/>
      <c r="F13" s="11">
        <f>SUM(F14:F20)</f>
        <v>0</v>
      </c>
      <c r="G13" s="11">
        <f t="shared" ref="G13:W13" si="9">SUM(G14:G20)</f>
        <v>20</v>
      </c>
      <c r="H13" s="11">
        <f t="shared" si="9"/>
        <v>40</v>
      </c>
      <c r="I13" s="11">
        <f t="shared" si="9"/>
        <v>40</v>
      </c>
      <c r="J13" s="11">
        <f t="shared" si="9"/>
        <v>80</v>
      </c>
      <c r="K13" s="11">
        <f t="shared" si="9"/>
        <v>120</v>
      </c>
      <c r="L13" s="11">
        <f t="shared" si="9"/>
        <v>368</v>
      </c>
      <c r="M13" s="11">
        <f t="shared" si="9"/>
        <v>338</v>
      </c>
      <c r="N13" s="11">
        <f t="shared" si="9"/>
        <v>338</v>
      </c>
      <c r="O13" s="11">
        <f t="shared" si="9"/>
        <v>313</v>
      </c>
      <c r="P13" s="11">
        <f t="shared" si="9"/>
        <v>298</v>
      </c>
      <c r="Q13" s="11">
        <f t="shared" si="9"/>
        <v>268</v>
      </c>
      <c r="R13" s="11">
        <f t="shared" si="9"/>
        <v>248</v>
      </c>
      <c r="S13" s="11">
        <f t="shared" si="9"/>
        <v>263</v>
      </c>
      <c r="T13" s="11">
        <f t="shared" si="9"/>
        <v>278</v>
      </c>
      <c r="U13" s="11">
        <f t="shared" si="9"/>
        <v>255</v>
      </c>
      <c r="V13" s="11">
        <f t="shared" si="9"/>
        <v>238</v>
      </c>
      <c r="W13" s="129">
        <f t="shared" si="9"/>
        <v>395</v>
      </c>
      <c r="X13" s="118"/>
      <c r="Y13" s="99"/>
      <c r="Z13" s="13"/>
      <c r="BF13"/>
    </row>
    <row r="14" spans="1:58" ht="34" x14ac:dyDescent="0.2">
      <c r="A14" s="121"/>
      <c r="B14" s="14" t="s">
        <v>22</v>
      </c>
      <c r="C14" s="15">
        <v>210</v>
      </c>
      <c r="D14" s="39" t="s">
        <v>147</v>
      </c>
      <c r="E14" s="16">
        <v>44918</v>
      </c>
      <c r="F14" s="3"/>
      <c r="G14" s="3">
        <v>20</v>
      </c>
      <c r="H14" s="20">
        <v>40</v>
      </c>
      <c r="I14" s="70">
        <v>40</v>
      </c>
      <c r="J14" s="70">
        <v>40</v>
      </c>
      <c r="K14" s="70">
        <v>40</v>
      </c>
      <c r="L14" s="71">
        <v>30</v>
      </c>
      <c r="M14" s="100"/>
      <c r="N14" s="101"/>
      <c r="O14" s="101"/>
      <c r="P14" s="101"/>
      <c r="Q14" s="101"/>
      <c r="R14" s="101"/>
      <c r="S14" s="101"/>
      <c r="T14" s="101"/>
      <c r="U14" s="101"/>
      <c r="V14" s="101"/>
      <c r="W14" s="130"/>
      <c r="X14" s="26" t="s">
        <v>23</v>
      </c>
      <c r="Y14" s="99"/>
      <c r="Z14" s="13"/>
      <c r="BF14"/>
    </row>
    <row r="15" spans="1:58" ht="17" x14ac:dyDescent="0.2">
      <c r="A15" s="121"/>
      <c r="B15" s="17" t="s">
        <v>24</v>
      </c>
      <c r="C15" s="18">
        <v>275</v>
      </c>
      <c r="D15" s="19" t="s">
        <v>201</v>
      </c>
      <c r="E15" s="19" t="s">
        <v>25</v>
      </c>
      <c r="F15" s="3"/>
      <c r="G15" s="3"/>
      <c r="H15" s="37"/>
      <c r="I15" s="70"/>
      <c r="J15" s="73">
        <v>20</v>
      </c>
      <c r="K15" s="73">
        <v>40</v>
      </c>
      <c r="L15" s="73">
        <v>40</v>
      </c>
      <c r="M15" s="73">
        <v>40</v>
      </c>
      <c r="N15" s="32">
        <v>40</v>
      </c>
      <c r="O15" s="32">
        <v>40</v>
      </c>
      <c r="P15" s="27">
        <v>40</v>
      </c>
      <c r="Q15" s="140">
        <v>15</v>
      </c>
      <c r="R15" s="32"/>
      <c r="S15" s="32"/>
      <c r="T15" s="32"/>
      <c r="U15" s="32"/>
      <c r="V15" s="32"/>
      <c r="W15" s="4"/>
      <c r="X15" s="26" t="s">
        <v>26</v>
      </c>
      <c r="Y15" s="76"/>
      <c r="Z15" s="13"/>
    </row>
    <row r="16" spans="1:58" ht="17" x14ac:dyDescent="0.2">
      <c r="A16" s="121"/>
      <c r="B16" s="17" t="s">
        <v>27</v>
      </c>
      <c r="C16" s="18">
        <v>350</v>
      </c>
      <c r="D16" s="19" t="s">
        <v>200</v>
      </c>
      <c r="E16" s="19" t="s">
        <v>28</v>
      </c>
      <c r="F16" s="3"/>
      <c r="G16" s="3"/>
      <c r="H16" s="20"/>
      <c r="I16" s="73"/>
      <c r="J16" s="73"/>
      <c r="K16" s="70"/>
      <c r="L16" s="73">
        <v>40</v>
      </c>
      <c r="M16" s="73">
        <v>40</v>
      </c>
      <c r="N16" s="32">
        <v>40</v>
      </c>
      <c r="O16" s="32">
        <v>40</v>
      </c>
      <c r="P16" s="32">
        <v>40</v>
      </c>
      <c r="Q16" s="32">
        <v>40</v>
      </c>
      <c r="R16" s="32">
        <v>40</v>
      </c>
      <c r="S16" s="32">
        <v>40</v>
      </c>
      <c r="T16" s="32">
        <v>30</v>
      </c>
      <c r="U16" s="32"/>
      <c r="V16" s="32"/>
      <c r="W16" s="4"/>
      <c r="X16" s="26" t="s">
        <v>29</v>
      </c>
      <c r="Y16" s="76"/>
      <c r="Z16" s="13"/>
    </row>
    <row r="17" spans="1:58" ht="17" x14ac:dyDescent="0.2">
      <c r="A17" s="121"/>
      <c r="B17" s="14" t="s">
        <v>30</v>
      </c>
      <c r="C17" s="15">
        <v>470</v>
      </c>
      <c r="D17" s="21" t="s">
        <v>195</v>
      </c>
      <c r="E17" s="21" t="s">
        <v>31</v>
      </c>
      <c r="F17" s="3"/>
      <c r="G17" s="3"/>
      <c r="H17" s="20"/>
      <c r="I17" s="73"/>
      <c r="J17" s="73"/>
      <c r="K17" s="73"/>
      <c r="L17" s="73">
        <v>50</v>
      </c>
      <c r="M17" s="73">
        <v>50</v>
      </c>
      <c r="N17" s="27">
        <v>50</v>
      </c>
      <c r="O17" s="32">
        <v>50</v>
      </c>
      <c r="P17" s="32">
        <v>50</v>
      </c>
      <c r="Q17" s="32">
        <v>45</v>
      </c>
      <c r="R17" s="32">
        <v>40</v>
      </c>
      <c r="S17" s="32">
        <v>40</v>
      </c>
      <c r="T17" s="32">
        <v>50</v>
      </c>
      <c r="U17" s="32">
        <v>25</v>
      </c>
      <c r="V17" s="32">
        <v>20</v>
      </c>
      <c r="W17" s="4"/>
      <c r="X17" s="26" t="s">
        <v>32</v>
      </c>
      <c r="Y17" s="76"/>
      <c r="Z17" s="13"/>
    </row>
    <row r="18" spans="1:58" ht="34" x14ac:dyDescent="0.2">
      <c r="A18" s="121"/>
      <c r="B18" s="14" t="s">
        <v>33</v>
      </c>
      <c r="C18" s="15">
        <v>800</v>
      </c>
      <c r="D18" s="22" t="s">
        <v>196</v>
      </c>
      <c r="E18" s="22" t="s">
        <v>34</v>
      </c>
      <c r="F18" s="3"/>
      <c r="G18" s="3"/>
      <c r="H18" s="20"/>
      <c r="I18" s="73"/>
      <c r="J18" s="73"/>
      <c r="K18" s="73"/>
      <c r="L18" s="73">
        <v>68</v>
      </c>
      <c r="M18" s="73">
        <v>68</v>
      </c>
      <c r="N18" s="32">
        <v>68</v>
      </c>
      <c r="O18" s="32">
        <v>68</v>
      </c>
      <c r="P18" s="32">
        <v>68</v>
      </c>
      <c r="Q18" s="32">
        <v>68</v>
      </c>
      <c r="R18" s="32">
        <v>68</v>
      </c>
      <c r="S18" s="32">
        <v>68</v>
      </c>
      <c r="T18" s="32">
        <v>68</v>
      </c>
      <c r="U18" s="32">
        <v>100</v>
      </c>
      <c r="V18" s="32">
        <v>88</v>
      </c>
      <c r="W18" s="4"/>
      <c r="X18" s="26" t="s">
        <v>35</v>
      </c>
      <c r="Y18" s="76"/>
      <c r="Z18" s="13"/>
    </row>
    <row r="19" spans="1:58" ht="34" x14ac:dyDescent="0.2">
      <c r="A19" s="121"/>
      <c r="B19" s="14" t="s">
        <v>36</v>
      </c>
      <c r="C19" s="15">
        <v>1600</v>
      </c>
      <c r="D19" s="16" t="s">
        <v>197</v>
      </c>
      <c r="E19" s="16" t="s">
        <v>37</v>
      </c>
      <c r="F19" s="3"/>
      <c r="G19" s="3"/>
      <c r="H19" s="20"/>
      <c r="I19" s="70"/>
      <c r="J19" s="70"/>
      <c r="K19" s="70"/>
      <c r="L19" s="70">
        <v>100</v>
      </c>
      <c r="M19" s="70">
        <v>100</v>
      </c>
      <c r="N19" s="3">
        <v>100</v>
      </c>
      <c r="O19" s="3">
        <v>100</v>
      </c>
      <c r="P19" s="3">
        <v>100</v>
      </c>
      <c r="Q19" s="3">
        <v>100</v>
      </c>
      <c r="R19" s="3">
        <v>100</v>
      </c>
      <c r="S19" s="3">
        <v>115</v>
      </c>
      <c r="T19" s="3">
        <v>130</v>
      </c>
      <c r="U19" s="3">
        <v>130</v>
      </c>
      <c r="V19" s="3">
        <v>130</v>
      </c>
      <c r="W19" s="4">
        <f>C19-(SUM(L19:V19))</f>
        <v>395</v>
      </c>
      <c r="X19" s="26" t="s">
        <v>38</v>
      </c>
      <c r="Y19" s="76"/>
      <c r="Z19" s="13"/>
    </row>
    <row r="20" spans="1:58" ht="17" x14ac:dyDescent="0.2">
      <c r="A20" s="121"/>
      <c r="B20" s="17" t="s">
        <v>204</v>
      </c>
      <c r="C20" s="15">
        <v>195</v>
      </c>
      <c r="D20" s="103" t="s">
        <v>202</v>
      </c>
      <c r="E20" s="16">
        <v>45994</v>
      </c>
      <c r="F20" s="3"/>
      <c r="G20" s="3"/>
      <c r="H20" s="20"/>
      <c r="I20" s="70"/>
      <c r="J20" s="70">
        <v>20</v>
      </c>
      <c r="K20" s="70">
        <v>40</v>
      </c>
      <c r="L20" s="70">
        <v>40</v>
      </c>
      <c r="M20" s="70">
        <v>40</v>
      </c>
      <c r="N20" s="3">
        <v>40</v>
      </c>
      <c r="O20" s="3">
        <v>15</v>
      </c>
      <c r="P20" s="3"/>
      <c r="Q20" s="3"/>
      <c r="R20" s="3"/>
      <c r="S20" s="3"/>
      <c r="T20" s="3"/>
      <c r="U20" s="3"/>
      <c r="V20" s="3"/>
      <c r="W20" s="4"/>
      <c r="X20" s="26" t="s">
        <v>203</v>
      </c>
      <c r="Y20" s="104"/>
      <c r="Z20" s="13"/>
    </row>
    <row r="21" spans="1:58" ht="17" x14ac:dyDescent="0.2">
      <c r="A21" s="121"/>
      <c r="B21" s="23" t="s">
        <v>39</v>
      </c>
      <c r="C21" s="24">
        <f>SUM(F21:R21)</f>
        <v>602</v>
      </c>
      <c r="D21" s="25"/>
      <c r="E21" s="25"/>
      <c r="F21" s="23">
        <f>SUM(F22:F23)</f>
        <v>52</v>
      </c>
      <c r="G21" s="23">
        <f t="shared" ref="G21:R21" si="10">SUM(G22:G23)</f>
        <v>0</v>
      </c>
      <c r="H21" s="23">
        <f t="shared" si="10"/>
        <v>25</v>
      </c>
      <c r="I21" s="23">
        <f t="shared" si="10"/>
        <v>55</v>
      </c>
      <c r="J21" s="23">
        <f t="shared" si="10"/>
        <v>55</v>
      </c>
      <c r="K21" s="23">
        <f t="shared" si="10"/>
        <v>55</v>
      </c>
      <c r="L21" s="23">
        <f t="shared" si="10"/>
        <v>55</v>
      </c>
      <c r="M21" s="23">
        <f t="shared" si="10"/>
        <v>55</v>
      </c>
      <c r="N21" s="23">
        <f t="shared" si="10"/>
        <v>50</v>
      </c>
      <c r="O21" s="23">
        <f t="shared" si="10"/>
        <v>50</v>
      </c>
      <c r="P21" s="23">
        <f t="shared" si="10"/>
        <v>50</v>
      </c>
      <c r="Q21" s="23">
        <f t="shared" si="10"/>
        <v>50</v>
      </c>
      <c r="R21" s="23">
        <f t="shared" si="10"/>
        <v>50</v>
      </c>
      <c r="S21" s="25"/>
      <c r="T21" s="25"/>
      <c r="U21" s="25"/>
      <c r="V21" s="25"/>
      <c r="W21" s="131"/>
      <c r="X21" s="137"/>
      <c r="Y21" s="98"/>
    </row>
    <row r="22" spans="1:58" ht="17" x14ac:dyDescent="0.2">
      <c r="A22" s="121"/>
      <c r="B22" s="14" t="s">
        <v>40</v>
      </c>
      <c r="C22" s="26">
        <v>52</v>
      </c>
      <c r="D22" s="105" t="s">
        <v>148</v>
      </c>
      <c r="E22" s="16">
        <v>44063</v>
      </c>
      <c r="F22" s="27">
        <v>52</v>
      </c>
      <c r="G22" s="27"/>
      <c r="H22" s="28"/>
      <c r="I22" s="74"/>
      <c r="J22" s="74"/>
      <c r="K22" s="74"/>
      <c r="L22" s="74"/>
      <c r="M22" s="74"/>
      <c r="N22" s="28"/>
      <c r="O22" s="28"/>
      <c r="P22" s="28"/>
      <c r="Q22" s="28"/>
      <c r="R22" s="28"/>
      <c r="S22" s="28"/>
      <c r="T22" s="28"/>
      <c r="U22" s="28"/>
      <c r="V22" s="28"/>
      <c r="W22" s="128"/>
      <c r="X22" s="26" t="s">
        <v>76</v>
      </c>
      <c r="Y22" s="106"/>
      <c r="BF22"/>
    </row>
    <row r="23" spans="1:58" ht="17" x14ac:dyDescent="0.2">
      <c r="A23" s="121"/>
      <c r="B23" s="29" t="s">
        <v>42</v>
      </c>
      <c r="C23" s="15">
        <v>550</v>
      </c>
      <c r="D23" s="105" t="s">
        <v>149</v>
      </c>
      <c r="E23" s="16">
        <v>41506</v>
      </c>
      <c r="F23" s="20"/>
      <c r="G23" s="98"/>
      <c r="H23" s="20">
        <v>25</v>
      </c>
      <c r="I23" s="70">
        <v>55</v>
      </c>
      <c r="J23" s="70">
        <v>55</v>
      </c>
      <c r="K23" s="70">
        <v>55</v>
      </c>
      <c r="L23" s="70">
        <v>55</v>
      </c>
      <c r="M23" s="70">
        <v>55</v>
      </c>
      <c r="N23" s="20">
        <v>50</v>
      </c>
      <c r="O23" s="20">
        <v>50</v>
      </c>
      <c r="P23" s="20">
        <v>50</v>
      </c>
      <c r="Q23" s="20">
        <v>50</v>
      </c>
      <c r="R23" s="20">
        <v>50</v>
      </c>
      <c r="S23" s="20"/>
      <c r="T23" s="20"/>
      <c r="U23" s="20"/>
      <c r="V23" s="20"/>
      <c r="W23" s="132"/>
      <c r="X23" s="26" t="s">
        <v>43</v>
      </c>
      <c r="Y23" s="98"/>
    </row>
    <row r="24" spans="1:58" ht="17" x14ac:dyDescent="0.2">
      <c r="A24" s="121"/>
      <c r="B24" s="33" t="s">
        <v>47</v>
      </c>
      <c r="C24" s="34">
        <f>SUM(F24:O24)</f>
        <v>205</v>
      </c>
      <c r="D24" s="35"/>
      <c r="E24" s="35"/>
      <c r="F24" s="36">
        <f>SUM(F25:F30)</f>
        <v>102</v>
      </c>
      <c r="G24" s="36">
        <f t="shared" ref="G24:O24" si="11">SUM(G25:G30)</f>
        <v>63</v>
      </c>
      <c r="H24" s="36">
        <f t="shared" si="11"/>
        <v>0</v>
      </c>
      <c r="I24" s="36">
        <f t="shared" si="11"/>
        <v>0</v>
      </c>
      <c r="J24" s="36">
        <f t="shared" si="11"/>
        <v>0</v>
      </c>
      <c r="K24" s="36">
        <f t="shared" si="11"/>
        <v>0</v>
      </c>
      <c r="L24" s="36">
        <f t="shared" si="11"/>
        <v>0</v>
      </c>
      <c r="M24" s="36">
        <f t="shared" si="11"/>
        <v>0</v>
      </c>
      <c r="N24" s="36">
        <f t="shared" si="11"/>
        <v>25</v>
      </c>
      <c r="O24" s="36">
        <f t="shared" si="11"/>
        <v>15</v>
      </c>
      <c r="P24" s="36"/>
      <c r="Q24" s="36"/>
      <c r="R24" s="36"/>
      <c r="S24" s="36"/>
      <c r="T24" s="36"/>
      <c r="U24" s="36"/>
      <c r="V24" s="36"/>
      <c r="W24" s="36"/>
      <c r="X24" s="137"/>
      <c r="Y24" s="98"/>
    </row>
    <row r="25" spans="1:58" ht="34" x14ac:dyDescent="0.2">
      <c r="A25" s="121"/>
      <c r="B25" s="14" t="s">
        <v>48</v>
      </c>
      <c r="C25" s="15">
        <v>90</v>
      </c>
      <c r="D25" s="39" t="s">
        <v>150</v>
      </c>
      <c r="E25" s="16">
        <v>44798</v>
      </c>
      <c r="F25" s="32">
        <v>1</v>
      </c>
      <c r="G25" s="32"/>
      <c r="H25" s="32"/>
      <c r="I25" s="73"/>
      <c r="J25" s="73"/>
      <c r="K25" s="74"/>
      <c r="L25" s="74"/>
      <c r="M25" s="74"/>
      <c r="N25" s="28"/>
      <c r="O25" s="28"/>
      <c r="P25" s="28"/>
      <c r="Q25" s="28"/>
      <c r="R25" s="28"/>
      <c r="S25" s="28"/>
      <c r="T25" s="28"/>
      <c r="U25" s="28"/>
      <c r="V25" s="28"/>
      <c r="W25" s="128"/>
      <c r="X25" s="26" t="s">
        <v>135</v>
      </c>
      <c r="Y25" s="106"/>
      <c r="BF25"/>
    </row>
    <row r="26" spans="1:58" ht="17" x14ac:dyDescent="0.2">
      <c r="A26" s="121"/>
      <c r="B26" s="14" t="s">
        <v>49</v>
      </c>
      <c r="C26" s="26">
        <v>11</v>
      </c>
      <c r="D26" s="16"/>
      <c r="E26" s="16">
        <v>45378</v>
      </c>
      <c r="F26" s="27">
        <v>0</v>
      </c>
      <c r="G26" s="27">
        <v>11</v>
      </c>
      <c r="H26" s="32"/>
      <c r="I26" s="73"/>
      <c r="J26" s="73"/>
      <c r="K26" s="74"/>
      <c r="L26" s="74"/>
      <c r="M26" s="74"/>
      <c r="N26" s="37"/>
      <c r="O26" s="37"/>
      <c r="P26" s="37"/>
      <c r="Q26" s="37"/>
      <c r="R26" s="37"/>
      <c r="S26" s="37"/>
      <c r="T26" s="37"/>
      <c r="U26" s="37"/>
      <c r="V26" s="37"/>
      <c r="W26" s="133"/>
      <c r="X26" s="26" t="s">
        <v>50</v>
      </c>
      <c r="Y26" s="106"/>
    </row>
    <row r="27" spans="1:58" ht="17" x14ac:dyDescent="0.2">
      <c r="A27" s="121"/>
      <c r="B27" s="14" t="s">
        <v>51</v>
      </c>
      <c r="C27" s="26">
        <v>149</v>
      </c>
      <c r="D27" s="105" t="s">
        <v>157</v>
      </c>
      <c r="E27" s="21" t="s">
        <v>52</v>
      </c>
      <c r="F27" s="32">
        <v>85</v>
      </c>
      <c r="G27" s="32">
        <v>13</v>
      </c>
      <c r="H27" s="32"/>
      <c r="I27" s="73"/>
      <c r="J27" s="73"/>
      <c r="K27" s="74"/>
      <c r="L27" s="74"/>
      <c r="M27" s="74"/>
      <c r="N27" s="28"/>
      <c r="O27" s="28"/>
      <c r="P27" s="28"/>
      <c r="Q27" s="28"/>
      <c r="R27" s="28"/>
      <c r="S27" s="28"/>
      <c r="T27" s="28"/>
      <c r="U27" s="28"/>
      <c r="V27" s="28"/>
      <c r="W27" s="128"/>
      <c r="X27" s="26" t="s">
        <v>41</v>
      </c>
      <c r="Y27" s="104"/>
      <c r="BF27"/>
    </row>
    <row r="28" spans="1:58" ht="34" x14ac:dyDescent="0.2">
      <c r="A28" s="121"/>
      <c r="B28" s="14" t="s">
        <v>53</v>
      </c>
      <c r="C28" s="26">
        <v>55</v>
      </c>
      <c r="D28" s="39" t="s">
        <v>151</v>
      </c>
      <c r="E28" s="16">
        <v>44677</v>
      </c>
      <c r="F28" s="32">
        <v>16</v>
      </c>
      <c r="G28" s="32">
        <v>39</v>
      </c>
      <c r="H28" s="32"/>
      <c r="I28" s="73"/>
      <c r="J28" s="73"/>
      <c r="K28" s="74"/>
      <c r="L28" s="74"/>
      <c r="M28" s="74"/>
      <c r="N28" s="28"/>
      <c r="O28" s="28"/>
      <c r="P28" s="28"/>
      <c r="Q28" s="28"/>
      <c r="R28" s="28"/>
      <c r="S28" s="28"/>
      <c r="T28" s="28"/>
      <c r="U28" s="28"/>
      <c r="V28" s="28"/>
      <c r="W28" s="128"/>
      <c r="X28" s="26" t="s">
        <v>41</v>
      </c>
      <c r="Y28" s="106"/>
      <c r="BF28"/>
    </row>
    <row r="29" spans="1:58" ht="34" x14ac:dyDescent="0.2">
      <c r="A29" s="121"/>
      <c r="B29" s="14" t="s">
        <v>54</v>
      </c>
      <c r="C29" s="15">
        <v>25</v>
      </c>
      <c r="D29" s="38"/>
      <c r="E29" s="38"/>
      <c r="F29" s="27"/>
      <c r="G29" s="27"/>
      <c r="H29" s="32"/>
      <c r="I29" s="73"/>
      <c r="J29" s="73"/>
      <c r="K29" s="73"/>
      <c r="L29" s="74"/>
      <c r="M29" s="74"/>
      <c r="N29" s="27">
        <v>25</v>
      </c>
      <c r="O29" s="27"/>
      <c r="P29" s="37"/>
      <c r="Q29" s="37"/>
      <c r="R29" s="37"/>
      <c r="S29" s="37"/>
      <c r="T29" s="37"/>
      <c r="U29" s="37"/>
      <c r="V29" s="37"/>
      <c r="W29" s="133"/>
      <c r="X29" s="26" t="s">
        <v>217</v>
      </c>
      <c r="Y29" s="106"/>
    </row>
    <row r="30" spans="1:58" ht="17" x14ac:dyDescent="0.2">
      <c r="A30" s="121"/>
      <c r="B30" s="14" t="s">
        <v>55</v>
      </c>
      <c r="C30" s="15">
        <v>15</v>
      </c>
      <c r="D30" s="38"/>
      <c r="E30" s="108"/>
      <c r="F30" s="37"/>
      <c r="G30" s="37"/>
      <c r="H30" s="28"/>
      <c r="I30" s="74"/>
      <c r="J30" s="74"/>
      <c r="K30" s="74"/>
      <c r="L30" s="73"/>
      <c r="M30" s="74"/>
      <c r="N30" s="27"/>
      <c r="O30" s="27">
        <v>15</v>
      </c>
      <c r="P30" s="37"/>
      <c r="Q30" s="37"/>
      <c r="R30" s="37"/>
      <c r="S30" s="37"/>
      <c r="T30" s="37"/>
      <c r="U30" s="37"/>
      <c r="V30" s="37"/>
      <c r="W30" s="133"/>
      <c r="X30" s="26" t="s">
        <v>56</v>
      </c>
      <c r="Y30" s="106"/>
    </row>
    <row r="31" spans="1:58" ht="17" x14ac:dyDescent="0.2">
      <c r="A31" s="121"/>
      <c r="B31" s="23" t="s">
        <v>57</v>
      </c>
      <c r="C31" s="24">
        <f>SUM(F31:M31)</f>
        <v>723</v>
      </c>
      <c r="D31" s="25"/>
      <c r="E31" s="25"/>
      <c r="F31" s="40">
        <f>SUM(F32:F66)</f>
        <v>205</v>
      </c>
      <c r="G31" s="40">
        <f t="shared" ref="G31:W31" si="12">SUM(G32:G66)</f>
        <v>174</v>
      </c>
      <c r="H31" s="40">
        <f t="shared" si="12"/>
        <v>154</v>
      </c>
      <c r="I31" s="40">
        <f t="shared" si="12"/>
        <v>40</v>
      </c>
      <c r="J31" s="40">
        <f t="shared" si="12"/>
        <v>28</v>
      </c>
      <c r="K31" s="40">
        <f t="shared" si="12"/>
        <v>0</v>
      </c>
      <c r="L31" s="40">
        <f t="shared" si="12"/>
        <v>24</v>
      </c>
      <c r="M31" s="40">
        <f t="shared" si="12"/>
        <v>98</v>
      </c>
      <c r="N31" s="40">
        <f t="shared" si="12"/>
        <v>0</v>
      </c>
      <c r="O31" s="40">
        <f t="shared" si="12"/>
        <v>0</v>
      </c>
      <c r="P31" s="40">
        <f t="shared" si="12"/>
        <v>0</v>
      </c>
      <c r="Q31" s="40">
        <f t="shared" si="12"/>
        <v>0</v>
      </c>
      <c r="R31" s="40">
        <f t="shared" si="12"/>
        <v>0</v>
      </c>
      <c r="S31" s="40">
        <f t="shared" si="12"/>
        <v>0</v>
      </c>
      <c r="T31" s="40">
        <f t="shared" si="12"/>
        <v>0</v>
      </c>
      <c r="U31" s="40">
        <f t="shared" si="12"/>
        <v>0</v>
      </c>
      <c r="V31" s="40">
        <f t="shared" si="12"/>
        <v>0</v>
      </c>
      <c r="W31" s="40">
        <f t="shared" si="12"/>
        <v>0</v>
      </c>
      <c r="X31" s="55"/>
      <c r="Y31" s="98"/>
    </row>
    <row r="32" spans="1:58" ht="17" x14ac:dyDescent="0.2">
      <c r="A32" s="121"/>
      <c r="B32" s="14" t="s">
        <v>59</v>
      </c>
      <c r="C32" s="26">
        <v>216</v>
      </c>
      <c r="D32" s="16" t="s">
        <v>145</v>
      </c>
      <c r="E32" s="16">
        <v>44643</v>
      </c>
      <c r="F32" s="32">
        <v>30</v>
      </c>
      <c r="G32" s="32"/>
      <c r="H32" s="28"/>
      <c r="I32" s="74"/>
      <c r="J32" s="74"/>
      <c r="K32" s="74"/>
      <c r="L32" s="74"/>
      <c r="M32" s="74"/>
      <c r="N32" s="28"/>
      <c r="O32" s="28"/>
      <c r="P32" s="28"/>
      <c r="Q32" s="28"/>
      <c r="R32" s="28"/>
      <c r="S32" s="28"/>
      <c r="T32" s="28"/>
      <c r="U32" s="28"/>
      <c r="V32" s="28"/>
      <c r="W32" s="128"/>
      <c r="X32" s="26" t="s">
        <v>41</v>
      </c>
      <c r="Y32" s="99"/>
      <c r="Z32" s="13"/>
      <c r="BF32"/>
    </row>
    <row r="33" spans="1:78" ht="17" x14ac:dyDescent="0.2">
      <c r="A33" s="121"/>
      <c r="B33" s="14" t="s">
        <v>58</v>
      </c>
      <c r="C33" s="26">
        <v>206</v>
      </c>
      <c r="D33" s="105" t="s">
        <v>146</v>
      </c>
      <c r="E33" s="16">
        <v>44551</v>
      </c>
      <c r="F33" s="32">
        <v>79</v>
      </c>
      <c r="G33" s="32">
        <v>1</v>
      </c>
      <c r="H33" s="28"/>
      <c r="I33" s="74"/>
      <c r="J33" s="74"/>
      <c r="K33" s="74"/>
      <c r="L33" s="74"/>
      <c r="M33" s="74"/>
      <c r="N33" s="28"/>
      <c r="O33" s="28"/>
      <c r="P33" s="28"/>
      <c r="Q33" s="28"/>
      <c r="R33" s="28"/>
      <c r="S33" s="28"/>
      <c r="T33" s="28"/>
      <c r="U33" s="28"/>
      <c r="V33" s="28"/>
      <c r="W33" s="128"/>
      <c r="X33" s="26" t="s">
        <v>41</v>
      </c>
      <c r="Y33" s="106"/>
      <c r="Z33" s="13"/>
      <c r="BF33"/>
    </row>
    <row r="34" spans="1:78" ht="85" x14ac:dyDescent="0.2">
      <c r="A34" s="121"/>
      <c r="B34" s="139" t="s">
        <v>60</v>
      </c>
      <c r="C34" s="42">
        <v>122</v>
      </c>
      <c r="D34" s="39" t="s">
        <v>154</v>
      </c>
      <c r="E34" s="43">
        <v>44063</v>
      </c>
      <c r="F34" s="82"/>
      <c r="G34" s="44"/>
      <c r="H34" s="44"/>
      <c r="I34" s="72"/>
      <c r="J34" s="72"/>
      <c r="K34" s="75"/>
      <c r="L34" s="70">
        <f>122-98</f>
        <v>24</v>
      </c>
      <c r="M34" s="70">
        <v>98</v>
      </c>
      <c r="N34" s="44"/>
      <c r="O34" s="44"/>
      <c r="P34" s="44"/>
      <c r="Q34" s="44"/>
      <c r="R34" s="44"/>
      <c r="S34" s="44"/>
      <c r="T34" s="44"/>
      <c r="U34" s="44"/>
      <c r="V34" s="44"/>
      <c r="W34" s="134"/>
      <c r="X34" s="26" t="s">
        <v>266</v>
      </c>
      <c r="Y34" s="106"/>
      <c r="BF34"/>
    </row>
    <row r="35" spans="1:78" s="51" customFormat="1" ht="17" x14ac:dyDescent="0.2">
      <c r="A35" s="122"/>
      <c r="B35" s="83" t="s">
        <v>63</v>
      </c>
      <c r="C35" s="18">
        <v>108</v>
      </c>
      <c r="D35" s="39" t="s">
        <v>164</v>
      </c>
      <c r="E35" s="50">
        <v>45834</v>
      </c>
      <c r="F35" s="32"/>
      <c r="G35" s="3"/>
      <c r="H35" s="3">
        <v>40</v>
      </c>
      <c r="I35" s="70">
        <v>40</v>
      </c>
      <c r="J35" s="70">
        <v>28</v>
      </c>
      <c r="K35" s="70"/>
      <c r="L35" s="70"/>
      <c r="M35" s="70"/>
      <c r="N35" s="3"/>
      <c r="O35" s="3"/>
      <c r="P35" s="3"/>
      <c r="Q35" s="3"/>
      <c r="R35" s="3"/>
      <c r="S35" s="3"/>
      <c r="T35" s="3"/>
      <c r="U35" s="3"/>
      <c r="V35" s="3"/>
      <c r="W35" s="4"/>
      <c r="X35" s="26" t="s">
        <v>136</v>
      </c>
      <c r="Y35" s="98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ht="34" x14ac:dyDescent="0.2">
      <c r="A36" s="121"/>
      <c r="B36" s="84" t="s">
        <v>61</v>
      </c>
      <c r="C36" s="45">
        <v>86</v>
      </c>
      <c r="D36" s="39" t="s">
        <v>156</v>
      </c>
      <c r="E36" s="46">
        <v>45097</v>
      </c>
      <c r="F36" s="32">
        <v>27</v>
      </c>
      <c r="G36" s="3">
        <v>38</v>
      </c>
      <c r="H36" s="3">
        <v>21</v>
      </c>
      <c r="I36" s="70"/>
      <c r="J36" s="70"/>
      <c r="K36" s="70"/>
      <c r="L36" s="70"/>
      <c r="M36" s="70"/>
      <c r="N36" s="3"/>
      <c r="O36" s="3"/>
      <c r="P36" s="3"/>
      <c r="Q36" s="3"/>
      <c r="R36" s="3"/>
      <c r="S36" s="3"/>
      <c r="T36" s="3"/>
      <c r="U36" s="3"/>
      <c r="V36" s="3"/>
      <c r="W36" s="4"/>
      <c r="X36" s="26" t="s">
        <v>62</v>
      </c>
      <c r="Y36" s="47"/>
      <c r="Z36" s="48"/>
      <c r="AQ36" s="49"/>
      <c r="BF36"/>
    </row>
    <row r="37" spans="1:78" s="52" customFormat="1" ht="34" x14ac:dyDescent="0.2">
      <c r="A37" s="123"/>
      <c r="B37" s="22" t="s">
        <v>71</v>
      </c>
      <c r="C37" s="26">
        <v>48</v>
      </c>
      <c r="D37" s="39" t="s">
        <v>155</v>
      </c>
      <c r="E37" s="16">
        <v>45016</v>
      </c>
      <c r="F37" s="32">
        <v>4</v>
      </c>
      <c r="G37" s="3"/>
      <c r="H37" s="3"/>
      <c r="I37" s="70"/>
      <c r="J37" s="70"/>
      <c r="K37" s="70"/>
      <c r="L37" s="70"/>
      <c r="M37" s="70"/>
      <c r="N37" s="3"/>
      <c r="O37" s="3"/>
      <c r="P37" s="3"/>
      <c r="Q37" s="3"/>
      <c r="R37" s="3"/>
      <c r="S37" s="3"/>
      <c r="T37" s="3"/>
      <c r="U37" s="3"/>
      <c r="V37" s="3"/>
      <c r="W37" s="4"/>
      <c r="X37" s="26" t="s">
        <v>76</v>
      </c>
      <c r="Y37" s="107"/>
    </row>
    <row r="38" spans="1:78" s="52" customFormat="1" ht="17" x14ac:dyDescent="0.2">
      <c r="A38" s="123"/>
      <c r="B38" s="39" t="s">
        <v>167</v>
      </c>
      <c r="C38" s="26">
        <v>30</v>
      </c>
      <c r="D38" s="39" t="s">
        <v>166</v>
      </c>
      <c r="E38" s="16">
        <v>46107</v>
      </c>
      <c r="F38" s="32">
        <v>30</v>
      </c>
      <c r="G38" s="3"/>
      <c r="H38" s="3"/>
      <c r="I38" s="70"/>
      <c r="J38" s="70"/>
      <c r="K38" s="70"/>
      <c r="L38" s="70"/>
      <c r="M38" s="70"/>
      <c r="N38" s="3"/>
      <c r="O38" s="3"/>
      <c r="P38" s="3"/>
      <c r="Q38" s="3"/>
      <c r="R38" s="3"/>
      <c r="S38" s="3"/>
      <c r="T38" s="3"/>
      <c r="U38" s="3"/>
      <c r="V38" s="3"/>
      <c r="W38" s="4"/>
      <c r="X38" s="26" t="s">
        <v>76</v>
      </c>
      <c r="Y38" s="107"/>
    </row>
    <row r="39" spans="1:78" s="52" customFormat="1" ht="17" x14ac:dyDescent="0.2">
      <c r="A39" s="123"/>
      <c r="B39" s="22" t="s">
        <v>144</v>
      </c>
      <c r="C39" s="26">
        <v>28</v>
      </c>
      <c r="D39" s="39" t="s">
        <v>141</v>
      </c>
      <c r="E39" s="16">
        <v>45546</v>
      </c>
      <c r="F39" s="32">
        <v>-1</v>
      </c>
      <c r="G39" s="3"/>
      <c r="H39" s="3">
        <v>28</v>
      </c>
      <c r="I39" s="70"/>
      <c r="J39" s="70"/>
      <c r="K39" s="70"/>
      <c r="L39" s="70"/>
      <c r="M39" s="70"/>
      <c r="N39" s="3"/>
      <c r="O39" s="3"/>
      <c r="P39" s="3"/>
      <c r="Q39" s="3"/>
      <c r="R39" s="3"/>
      <c r="S39" s="3"/>
      <c r="T39" s="3"/>
      <c r="U39" s="3"/>
      <c r="V39" s="3"/>
      <c r="W39" s="4"/>
      <c r="X39" s="26" t="s">
        <v>140</v>
      </c>
      <c r="Y39" s="107"/>
    </row>
    <row r="40" spans="1:78" s="52" customFormat="1" ht="51" x14ac:dyDescent="0.2">
      <c r="A40" s="123"/>
      <c r="B40" s="85" t="s">
        <v>70</v>
      </c>
      <c r="C40" s="18">
        <v>27</v>
      </c>
      <c r="D40" s="39" t="s">
        <v>159</v>
      </c>
      <c r="E40" s="16">
        <v>44908</v>
      </c>
      <c r="F40" s="32">
        <v>27</v>
      </c>
      <c r="G40" s="3"/>
      <c r="H40" s="3"/>
      <c r="I40" s="70"/>
      <c r="J40" s="70"/>
      <c r="K40" s="70"/>
      <c r="L40" s="70"/>
      <c r="M40" s="70"/>
      <c r="N40" s="3"/>
      <c r="O40" s="3"/>
      <c r="P40" s="3"/>
      <c r="Q40" s="3"/>
      <c r="R40" s="3"/>
      <c r="S40" s="3"/>
      <c r="T40" s="3"/>
      <c r="U40" s="3"/>
      <c r="V40" s="3"/>
      <c r="W40" s="4"/>
      <c r="X40" s="26" t="s">
        <v>41</v>
      </c>
      <c r="Y40" s="107"/>
    </row>
    <row r="41" spans="1:78" ht="34" x14ac:dyDescent="0.2">
      <c r="A41" s="121"/>
      <c r="B41" s="39" t="s">
        <v>73</v>
      </c>
      <c r="C41" s="26">
        <v>25</v>
      </c>
      <c r="D41" s="83" t="s">
        <v>160</v>
      </c>
      <c r="E41" s="16">
        <v>45371</v>
      </c>
      <c r="F41" s="32">
        <v>0</v>
      </c>
      <c r="G41" s="3">
        <v>8</v>
      </c>
      <c r="H41" s="3">
        <v>17</v>
      </c>
      <c r="I41" s="70"/>
      <c r="J41" s="70"/>
      <c r="K41" s="70"/>
      <c r="L41" s="70"/>
      <c r="M41" s="70"/>
      <c r="N41" s="3"/>
      <c r="O41" s="3"/>
      <c r="P41" s="3"/>
      <c r="Q41" s="3"/>
      <c r="R41" s="3"/>
      <c r="S41" s="3"/>
      <c r="T41" s="3"/>
      <c r="U41" s="3"/>
      <c r="V41" s="3"/>
      <c r="W41" s="4"/>
      <c r="X41" s="26" t="s">
        <v>136</v>
      </c>
      <c r="Y41" s="98"/>
      <c r="BF41"/>
    </row>
    <row r="42" spans="1:78" ht="17" x14ac:dyDescent="0.2">
      <c r="A42" s="121"/>
      <c r="B42" s="86" t="s">
        <v>64</v>
      </c>
      <c r="C42" s="26">
        <v>21</v>
      </c>
      <c r="D42" s="109" t="s">
        <v>152</v>
      </c>
      <c r="E42" s="16">
        <v>43558</v>
      </c>
      <c r="F42" s="32">
        <v>0</v>
      </c>
      <c r="G42" s="3">
        <v>16</v>
      </c>
      <c r="H42" s="3"/>
      <c r="I42" s="70"/>
      <c r="J42" s="70"/>
      <c r="K42" s="70"/>
      <c r="L42" s="70"/>
      <c r="M42" s="70"/>
      <c r="N42" s="3"/>
      <c r="O42" s="3"/>
      <c r="P42" s="3"/>
      <c r="Q42" s="3"/>
      <c r="R42" s="3"/>
      <c r="S42" s="3"/>
      <c r="T42" s="3"/>
      <c r="U42" s="3"/>
      <c r="V42" s="3"/>
      <c r="W42" s="4"/>
      <c r="X42" s="26" t="s">
        <v>41</v>
      </c>
      <c r="Y42" s="106"/>
      <c r="BF42"/>
    </row>
    <row r="43" spans="1:78" s="52" customFormat="1" ht="34" x14ac:dyDescent="0.2">
      <c r="A43" s="123"/>
      <c r="B43" s="39" t="s">
        <v>65</v>
      </c>
      <c r="C43" s="26">
        <v>14</v>
      </c>
      <c r="D43" s="39" t="s">
        <v>153</v>
      </c>
      <c r="E43" s="16">
        <v>43929</v>
      </c>
      <c r="F43" s="32">
        <v>9</v>
      </c>
      <c r="G43" s="3"/>
      <c r="H43" s="3"/>
      <c r="I43" s="70"/>
      <c r="J43" s="70"/>
      <c r="K43" s="70"/>
      <c r="L43" s="70"/>
      <c r="M43" s="70"/>
      <c r="N43" s="3"/>
      <c r="O43" s="3"/>
      <c r="P43" s="3"/>
      <c r="Q43" s="3"/>
      <c r="R43" s="3"/>
      <c r="S43" s="3"/>
      <c r="T43" s="3"/>
      <c r="U43" s="3"/>
      <c r="V43" s="3"/>
      <c r="W43" s="4"/>
      <c r="X43" s="26" t="s">
        <v>76</v>
      </c>
      <c r="Y43" s="102"/>
    </row>
    <row r="44" spans="1:78" s="52" customFormat="1" ht="34" x14ac:dyDescent="0.2">
      <c r="A44" s="123"/>
      <c r="B44" s="22" t="s">
        <v>67</v>
      </c>
      <c r="C44" s="26">
        <v>11</v>
      </c>
      <c r="D44" s="39" t="s">
        <v>161</v>
      </c>
      <c r="E44" s="16">
        <v>45119</v>
      </c>
      <c r="F44" s="32">
        <v>0</v>
      </c>
      <c r="G44" s="3">
        <v>11</v>
      </c>
      <c r="H44" s="3"/>
      <c r="I44" s="70"/>
      <c r="J44" s="70"/>
      <c r="K44" s="70"/>
      <c r="L44" s="70"/>
      <c r="M44" s="70"/>
      <c r="N44" s="3"/>
      <c r="O44" s="3"/>
      <c r="P44" s="3"/>
      <c r="Q44" s="3"/>
      <c r="R44" s="3"/>
      <c r="S44" s="3"/>
      <c r="T44" s="3"/>
      <c r="U44" s="3"/>
      <c r="V44" s="3"/>
      <c r="W44" s="4"/>
      <c r="X44" s="26" t="s">
        <v>137</v>
      </c>
      <c r="Y44" s="107"/>
    </row>
    <row r="45" spans="1:78" ht="17" x14ac:dyDescent="0.2">
      <c r="A45" s="121"/>
      <c r="B45" s="58" t="s">
        <v>139</v>
      </c>
      <c r="C45" s="26">
        <v>11</v>
      </c>
      <c r="D45" s="39" t="s">
        <v>165</v>
      </c>
      <c r="E45" s="16">
        <v>46093</v>
      </c>
      <c r="F45" s="32"/>
      <c r="G45" s="3"/>
      <c r="H45" s="3">
        <v>11</v>
      </c>
      <c r="I45" s="70"/>
      <c r="J45" s="70"/>
      <c r="K45" s="70"/>
      <c r="L45" s="70"/>
      <c r="M45" s="70"/>
      <c r="N45" s="3"/>
      <c r="O45" s="3"/>
      <c r="P45" s="3"/>
      <c r="Q45" s="3"/>
      <c r="R45" s="3"/>
      <c r="S45" s="3"/>
      <c r="T45" s="3"/>
      <c r="U45" s="3"/>
      <c r="V45" s="3"/>
      <c r="W45" s="4"/>
      <c r="X45" s="26" t="s">
        <v>138</v>
      </c>
      <c r="Y45" s="98"/>
      <c r="BF45"/>
    </row>
    <row r="46" spans="1:78" s="52" customFormat="1" ht="34" x14ac:dyDescent="0.2">
      <c r="A46" s="123"/>
      <c r="B46" s="15" t="s">
        <v>66</v>
      </c>
      <c r="C46" s="26">
        <v>10</v>
      </c>
      <c r="D46" s="39" t="s">
        <v>172</v>
      </c>
      <c r="E46" s="31">
        <v>44508</v>
      </c>
      <c r="F46" s="32"/>
      <c r="G46" s="3">
        <v>10</v>
      </c>
      <c r="H46" s="3"/>
      <c r="I46" s="70"/>
      <c r="J46" s="70"/>
      <c r="K46" s="70"/>
      <c r="L46" s="70"/>
      <c r="M46" s="70"/>
      <c r="N46" s="3"/>
      <c r="O46" s="3"/>
      <c r="P46" s="3"/>
      <c r="Q46" s="3"/>
      <c r="R46" s="3"/>
      <c r="S46" s="3"/>
      <c r="T46" s="3"/>
      <c r="U46" s="3"/>
      <c r="V46" s="3"/>
      <c r="W46" s="4"/>
      <c r="X46" s="26" t="s">
        <v>62</v>
      </c>
      <c r="Y46" s="107"/>
    </row>
    <row r="47" spans="1:78" s="52" customFormat="1" ht="34" x14ac:dyDescent="0.2">
      <c r="A47" s="123"/>
      <c r="B47" s="22" t="s">
        <v>68</v>
      </c>
      <c r="C47" s="26">
        <v>10</v>
      </c>
      <c r="D47" s="39" t="s">
        <v>163</v>
      </c>
      <c r="E47" s="16">
        <v>44693</v>
      </c>
      <c r="F47" s="32"/>
      <c r="G47" s="3">
        <v>10</v>
      </c>
      <c r="H47" s="3"/>
      <c r="I47" s="70"/>
      <c r="J47" s="70"/>
      <c r="K47" s="70"/>
      <c r="L47" s="70"/>
      <c r="M47" s="70"/>
      <c r="N47" s="3"/>
      <c r="O47" s="3"/>
      <c r="P47" s="3"/>
      <c r="Q47" s="3"/>
      <c r="R47" s="3"/>
      <c r="S47" s="3"/>
      <c r="T47" s="3"/>
      <c r="U47" s="3"/>
      <c r="V47" s="3"/>
      <c r="W47" s="4"/>
      <c r="X47" s="26" t="s">
        <v>41</v>
      </c>
      <c r="Y47" s="107"/>
      <c r="BF47" s="53"/>
    </row>
    <row r="48" spans="1:78" ht="17" x14ac:dyDescent="0.2">
      <c r="A48" s="121"/>
      <c r="B48" s="87" t="s">
        <v>69</v>
      </c>
      <c r="C48" s="54">
        <v>10</v>
      </c>
      <c r="D48" s="105" t="s">
        <v>158</v>
      </c>
      <c r="E48" s="16">
        <v>44874</v>
      </c>
      <c r="F48" s="32"/>
      <c r="G48" s="3">
        <v>10</v>
      </c>
      <c r="H48" s="3"/>
      <c r="I48" s="70"/>
      <c r="J48" s="70"/>
      <c r="K48" s="70"/>
      <c r="L48" s="70"/>
      <c r="M48" s="70"/>
      <c r="N48" s="3"/>
      <c r="O48" s="3"/>
      <c r="P48" s="3"/>
      <c r="Q48" s="3"/>
      <c r="R48" s="3"/>
      <c r="S48" s="3"/>
      <c r="T48" s="3"/>
      <c r="U48" s="3"/>
      <c r="V48" s="3"/>
      <c r="W48" s="4"/>
      <c r="X48" s="26" t="s">
        <v>41</v>
      </c>
      <c r="Y48" s="98"/>
      <c r="BF48"/>
    </row>
    <row r="49" spans="1:58" ht="34" x14ac:dyDescent="0.2">
      <c r="A49" s="121"/>
      <c r="B49" s="39" t="s">
        <v>72</v>
      </c>
      <c r="C49" s="26">
        <v>10</v>
      </c>
      <c r="D49" s="39" t="s">
        <v>162</v>
      </c>
      <c r="E49" s="16">
        <v>45266</v>
      </c>
      <c r="F49" s="32"/>
      <c r="G49" s="3">
        <v>10</v>
      </c>
      <c r="H49" s="3"/>
      <c r="I49" s="70"/>
      <c r="J49" s="70"/>
      <c r="K49" s="70"/>
      <c r="L49" s="70"/>
      <c r="M49" s="70"/>
      <c r="N49" s="3"/>
      <c r="O49" s="3"/>
      <c r="P49" s="3"/>
      <c r="Q49" s="3"/>
      <c r="R49" s="3"/>
      <c r="S49" s="3"/>
      <c r="T49" s="3"/>
      <c r="U49" s="3"/>
      <c r="V49" s="3"/>
      <c r="W49" s="4"/>
      <c r="X49" s="26" t="s">
        <v>62</v>
      </c>
      <c r="Y49" s="98"/>
      <c r="BF49"/>
    </row>
    <row r="50" spans="1:58" ht="17" x14ac:dyDescent="0.2">
      <c r="A50" s="121"/>
      <c r="B50" s="39" t="s">
        <v>179</v>
      </c>
      <c r="C50" s="26">
        <v>9</v>
      </c>
      <c r="D50" s="39" t="s">
        <v>180</v>
      </c>
      <c r="E50" s="16">
        <v>45758</v>
      </c>
      <c r="F50" s="32"/>
      <c r="G50" s="3">
        <v>9</v>
      </c>
      <c r="H50" s="3"/>
      <c r="I50" s="70"/>
      <c r="J50" s="70"/>
      <c r="K50" s="70"/>
      <c r="L50" s="70"/>
      <c r="M50" s="70"/>
      <c r="N50" s="3"/>
      <c r="O50" s="3"/>
      <c r="P50" s="3"/>
      <c r="Q50" s="3"/>
      <c r="R50" s="3"/>
      <c r="S50" s="3"/>
      <c r="T50" s="3"/>
      <c r="U50" s="3"/>
      <c r="V50" s="3"/>
      <c r="W50" s="4"/>
      <c r="X50" s="26" t="s">
        <v>62</v>
      </c>
      <c r="Y50" s="98"/>
      <c r="BF50"/>
    </row>
    <row r="51" spans="1:58" ht="17" x14ac:dyDescent="0.2">
      <c r="A51" s="121"/>
      <c r="B51" s="110" t="s">
        <v>185</v>
      </c>
      <c r="C51" s="26">
        <v>9</v>
      </c>
      <c r="D51" s="111" t="s">
        <v>186</v>
      </c>
      <c r="E51" s="16">
        <v>45859</v>
      </c>
      <c r="F51" s="32"/>
      <c r="G51" s="3"/>
      <c r="H51" s="3">
        <v>9</v>
      </c>
      <c r="I51" s="70"/>
      <c r="J51" s="70"/>
      <c r="K51" s="70"/>
      <c r="L51" s="70"/>
      <c r="M51" s="70"/>
      <c r="N51" s="3"/>
      <c r="O51" s="3"/>
      <c r="P51" s="3"/>
      <c r="Q51" s="3"/>
      <c r="R51" s="3"/>
      <c r="S51" s="3"/>
      <c r="T51" s="3"/>
      <c r="U51" s="3"/>
      <c r="V51" s="3"/>
      <c r="W51" s="4"/>
      <c r="X51" s="26" t="s">
        <v>62</v>
      </c>
      <c r="Y51" s="98"/>
      <c r="BF51"/>
    </row>
    <row r="52" spans="1:58" ht="51" x14ac:dyDescent="0.2">
      <c r="A52" s="121"/>
      <c r="B52" s="58" t="s">
        <v>74</v>
      </c>
      <c r="C52" s="26">
        <v>8</v>
      </c>
      <c r="D52" s="39" t="s">
        <v>168</v>
      </c>
      <c r="E52" s="16">
        <v>43426</v>
      </c>
      <c r="F52" s="32"/>
      <c r="G52" s="3">
        <v>8</v>
      </c>
      <c r="H52" s="3"/>
      <c r="I52" s="70"/>
      <c r="J52" s="70"/>
      <c r="K52" s="70"/>
      <c r="L52" s="70"/>
      <c r="M52" s="70"/>
      <c r="N52" s="3"/>
      <c r="O52" s="3"/>
      <c r="P52" s="3"/>
      <c r="Q52" s="3"/>
      <c r="R52" s="3"/>
      <c r="S52" s="3"/>
      <c r="T52" s="3"/>
      <c r="U52" s="3"/>
      <c r="V52" s="3"/>
      <c r="W52" s="4"/>
      <c r="X52" s="26" t="s">
        <v>41</v>
      </c>
      <c r="Y52" s="98"/>
      <c r="BF52"/>
    </row>
    <row r="53" spans="1:58" ht="17" x14ac:dyDescent="0.2">
      <c r="A53" s="121"/>
      <c r="B53" s="58" t="s">
        <v>82</v>
      </c>
      <c r="C53" s="26">
        <v>8</v>
      </c>
      <c r="D53" s="111" t="s">
        <v>178</v>
      </c>
      <c r="E53" s="16">
        <v>45645</v>
      </c>
      <c r="F53" s="32"/>
      <c r="G53" s="3">
        <v>8</v>
      </c>
      <c r="H53" s="3"/>
      <c r="I53" s="70"/>
      <c r="J53" s="70"/>
      <c r="K53" s="70"/>
      <c r="L53" s="70"/>
      <c r="M53" s="70"/>
      <c r="N53" s="3"/>
      <c r="O53" s="3"/>
      <c r="P53" s="3"/>
      <c r="Q53" s="3"/>
      <c r="R53" s="3"/>
      <c r="S53" s="3"/>
      <c r="T53" s="3"/>
      <c r="U53" s="3"/>
      <c r="V53" s="3"/>
      <c r="W53" s="4"/>
      <c r="X53" s="26" t="s">
        <v>62</v>
      </c>
      <c r="Y53" s="98"/>
      <c r="BF53"/>
    </row>
    <row r="54" spans="1:58" ht="17" x14ac:dyDescent="0.2">
      <c r="A54" s="121"/>
      <c r="B54" s="110" t="s">
        <v>187</v>
      </c>
      <c r="C54" s="26">
        <v>8</v>
      </c>
      <c r="D54" s="111" t="s">
        <v>188</v>
      </c>
      <c r="E54" s="16">
        <v>45945</v>
      </c>
      <c r="F54" s="32"/>
      <c r="G54" s="3"/>
      <c r="H54" s="3">
        <v>8</v>
      </c>
      <c r="I54" s="70"/>
      <c r="J54" s="70"/>
      <c r="K54" s="70"/>
      <c r="L54" s="70"/>
      <c r="M54" s="70"/>
      <c r="N54" s="3"/>
      <c r="O54" s="3"/>
      <c r="P54" s="3"/>
      <c r="Q54" s="3"/>
      <c r="R54" s="3"/>
      <c r="S54" s="3"/>
      <c r="T54" s="3"/>
      <c r="U54" s="3"/>
      <c r="V54" s="3"/>
      <c r="W54" s="4"/>
      <c r="X54" s="26" t="s">
        <v>62</v>
      </c>
      <c r="Y54" s="98"/>
      <c r="BF54"/>
    </row>
    <row r="55" spans="1:58" ht="17" x14ac:dyDescent="0.2">
      <c r="A55" s="121"/>
      <c r="B55" s="87" t="s">
        <v>75</v>
      </c>
      <c r="C55" s="54">
        <v>7</v>
      </c>
      <c r="D55" s="105" t="s">
        <v>171</v>
      </c>
      <c r="E55" s="16">
        <v>44246</v>
      </c>
      <c r="F55" s="32"/>
      <c r="G55" s="3">
        <v>4</v>
      </c>
      <c r="H55" s="3"/>
      <c r="I55" s="70"/>
      <c r="J55" s="70"/>
      <c r="K55" s="70"/>
      <c r="L55" s="70"/>
      <c r="M55" s="70"/>
      <c r="N55" s="3"/>
      <c r="O55" s="3"/>
      <c r="P55" s="3"/>
      <c r="Q55" s="3"/>
      <c r="R55" s="3"/>
      <c r="S55" s="3"/>
      <c r="T55" s="3"/>
      <c r="U55" s="3"/>
      <c r="V55" s="3"/>
      <c r="W55" s="4"/>
      <c r="X55" s="26" t="s">
        <v>76</v>
      </c>
      <c r="Y55" s="98"/>
      <c r="BF55"/>
    </row>
    <row r="56" spans="1:58" ht="102" x14ac:dyDescent="0.2">
      <c r="A56" s="121"/>
      <c r="B56" s="58" t="s">
        <v>78</v>
      </c>
      <c r="C56" s="26">
        <v>6</v>
      </c>
      <c r="D56" s="112" t="s">
        <v>169</v>
      </c>
      <c r="E56" s="16">
        <v>44917</v>
      </c>
      <c r="F56" s="32"/>
      <c r="G56" s="3">
        <v>6</v>
      </c>
      <c r="H56" s="3"/>
      <c r="I56" s="70"/>
      <c r="J56" s="70"/>
      <c r="K56" s="70"/>
      <c r="L56" s="70"/>
      <c r="M56" s="70"/>
      <c r="N56" s="3"/>
      <c r="O56" s="3"/>
      <c r="P56" s="3"/>
      <c r="Q56" s="3"/>
      <c r="R56" s="3"/>
      <c r="S56" s="3"/>
      <c r="T56" s="3"/>
      <c r="U56" s="3"/>
      <c r="V56" s="3"/>
      <c r="W56" s="4"/>
      <c r="X56" s="26" t="s">
        <v>170</v>
      </c>
      <c r="Y56" s="98"/>
      <c r="BF56"/>
    </row>
    <row r="57" spans="1:58" ht="34" x14ac:dyDescent="0.2">
      <c r="A57" s="121"/>
      <c r="B57" s="58" t="s">
        <v>79</v>
      </c>
      <c r="C57" s="26">
        <v>6</v>
      </c>
      <c r="D57" s="39" t="s">
        <v>175</v>
      </c>
      <c r="E57" s="16">
        <v>44742</v>
      </c>
      <c r="F57" s="32"/>
      <c r="G57" s="3">
        <v>6</v>
      </c>
      <c r="H57" s="3"/>
      <c r="I57" s="70"/>
      <c r="J57" s="70"/>
      <c r="K57" s="70"/>
      <c r="L57" s="70"/>
      <c r="M57" s="70"/>
      <c r="N57" s="3"/>
      <c r="O57" s="3"/>
      <c r="P57" s="3"/>
      <c r="Q57" s="3"/>
      <c r="R57" s="3"/>
      <c r="S57" s="3"/>
      <c r="T57" s="3"/>
      <c r="U57" s="3"/>
      <c r="V57" s="3"/>
      <c r="W57" s="4"/>
      <c r="X57" s="26" t="s">
        <v>136</v>
      </c>
      <c r="Y57" s="98"/>
      <c r="BF57"/>
    </row>
    <row r="58" spans="1:58" ht="17" x14ac:dyDescent="0.2">
      <c r="A58" s="121"/>
      <c r="B58" s="58" t="s">
        <v>81</v>
      </c>
      <c r="C58" s="26">
        <v>6</v>
      </c>
      <c r="D58" s="39" t="s">
        <v>174</v>
      </c>
      <c r="E58" s="16">
        <v>45378</v>
      </c>
      <c r="F58" s="32"/>
      <c r="G58" s="3">
        <v>6</v>
      </c>
      <c r="H58" s="3"/>
      <c r="I58" s="70"/>
      <c r="J58" s="70"/>
      <c r="K58" s="70"/>
      <c r="L58" s="70"/>
      <c r="M58" s="70"/>
      <c r="N58" s="3"/>
      <c r="O58" s="3"/>
      <c r="P58" s="3"/>
      <c r="Q58" s="3"/>
      <c r="R58" s="3"/>
      <c r="S58" s="3"/>
      <c r="T58" s="3"/>
      <c r="U58" s="3"/>
      <c r="V58" s="3"/>
      <c r="W58" s="4"/>
      <c r="X58" s="26" t="s">
        <v>136</v>
      </c>
      <c r="Y58" s="98"/>
      <c r="BF58"/>
    </row>
    <row r="59" spans="1:58" ht="17" x14ac:dyDescent="0.2">
      <c r="A59" s="121"/>
      <c r="B59" s="58" t="s">
        <v>82</v>
      </c>
      <c r="C59" s="26">
        <v>6</v>
      </c>
      <c r="D59" s="113" t="s">
        <v>177</v>
      </c>
      <c r="E59" s="16">
        <v>45485</v>
      </c>
      <c r="F59" s="32"/>
      <c r="G59" s="3">
        <v>6</v>
      </c>
      <c r="H59" s="3"/>
      <c r="I59" s="70"/>
      <c r="J59" s="70"/>
      <c r="K59" s="70"/>
      <c r="L59" s="70"/>
      <c r="M59" s="70"/>
      <c r="N59" s="3"/>
      <c r="O59" s="3"/>
      <c r="P59" s="3"/>
      <c r="Q59" s="3"/>
      <c r="R59" s="3"/>
      <c r="S59" s="3"/>
      <c r="T59" s="3"/>
      <c r="U59" s="3"/>
      <c r="V59" s="3"/>
      <c r="W59" s="4"/>
      <c r="X59" s="26" t="s">
        <v>62</v>
      </c>
      <c r="Y59" s="98"/>
      <c r="BF59"/>
    </row>
    <row r="60" spans="1:58" ht="17" x14ac:dyDescent="0.2">
      <c r="A60" s="121"/>
      <c r="B60" s="58" t="s">
        <v>80</v>
      </c>
      <c r="C60" s="26">
        <v>5</v>
      </c>
      <c r="D60" s="105" t="s">
        <v>176</v>
      </c>
      <c r="E60" s="16">
        <v>45110</v>
      </c>
      <c r="F60" s="32"/>
      <c r="G60" s="3">
        <v>5</v>
      </c>
      <c r="H60" s="3"/>
      <c r="I60" s="70"/>
      <c r="J60" s="70"/>
      <c r="K60" s="70"/>
      <c r="L60" s="70"/>
      <c r="M60" s="70"/>
      <c r="N60" s="3"/>
      <c r="O60" s="3"/>
      <c r="P60" s="3"/>
      <c r="Q60" s="3"/>
      <c r="R60" s="3"/>
      <c r="S60" s="3"/>
      <c r="T60" s="3"/>
      <c r="U60" s="3"/>
      <c r="V60" s="3"/>
      <c r="W60" s="4"/>
      <c r="X60" s="26" t="s">
        <v>62</v>
      </c>
      <c r="Y60" s="98"/>
      <c r="BF60"/>
    </row>
    <row r="61" spans="1:58" ht="17" x14ac:dyDescent="0.2">
      <c r="A61" s="121"/>
      <c r="B61" s="110" t="s">
        <v>189</v>
      </c>
      <c r="C61" s="26">
        <v>5</v>
      </c>
      <c r="D61" s="111" t="s">
        <v>190</v>
      </c>
      <c r="E61" s="16">
        <v>46015</v>
      </c>
      <c r="F61" s="32"/>
      <c r="G61" s="3"/>
      <c r="H61" s="3">
        <v>5</v>
      </c>
      <c r="I61" s="70"/>
      <c r="J61" s="70"/>
      <c r="K61" s="70"/>
      <c r="L61" s="70"/>
      <c r="M61" s="70"/>
      <c r="N61" s="3"/>
      <c r="O61" s="3"/>
      <c r="P61" s="3"/>
      <c r="Q61" s="3"/>
      <c r="R61" s="3"/>
      <c r="S61" s="3"/>
      <c r="T61" s="3"/>
      <c r="U61" s="3"/>
      <c r="V61" s="3"/>
      <c r="W61" s="4"/>
      <c r="X61" s="26" t="s">
        <v>138</v>
      </c>
      <c r="Y61" s="98"/>
      <c r="BF61"/>
    </row>
    <row r="62" spans="1:58" ht="17" x14ac:dyDescent="0.2">
      <c r="A62" s="121"/>
      <c r="B62" s="58" t="s">
        <v>83</v>
      </c>
      <c r="C62" s="26">
        <v>5</v>
      </c>
      <c r="D62" s="111" t="s">
        <v>182</v>
      </c>
      <c r="E62" s="16">
        <v>45091</v>
      </c>
      <c r="F62" s="32"/>
      <c r="G62" s="3"/>
      <c r="H62" s="3">
        <v>5</v>
      </c>
      <c r="I62" s="70"/>
      <c r="J62" s="70"/>
      <c r="K62" s="70"/>
      <c r="L62" s="70"/>
      <c r="M62" s="70"/>
      <c r="N62" s="3"/>
      <c r="O62" s="3"/>
      <c r="P62" s="3"/>
      <c r="Q62" s="3"/>
      <c r="R62" s="3"/>
      <c r="S62" s="3"/>
      <c r="T62" s="3"/>
      <c r="U62" s="3"/>
      <c r="V62" s="3"/>
      <c r="W62" s="4"/>
      <c r="X62" s="26" t="s">
        <v>138</v>
      </c>
      <c r="Y62" s="98"/>
      <c r="BF62"/>
    </row>
    <row r="63" spans="1:58" ht="34" x14ac:dyDescent="0.2">
      <c r="A63" s="121"/>
      <c r="B63" s="110" t="s">
        <v>183</v>
      </c>
      <c r="C63" s="26">
        <v>5</v>
      </c>
      <c r="D63" s="111" t="s">
        <v>184</v>
      </c>
      <c r="E63" s="16">
        <v>45813</v>
      </c>
      <c r="F63" s="32"/>
      <c r="G63" s="3"/>
      <c r="H63" s="3"/>
      <c r="I63" s="70"/>
      <c r="J63" s="70"/>
      <c r="K63" s="70"/>
      <c r="L63" s="70"/>
      <c r="M63" s="70"/>
      <c r="N63" s="3"/>
      <c r="O63" s="3"/>
      <c r="P63" s="3"/>
      <c r="Q63" s="3"/>
      <c r="R63" s="3"/>
      <c r="S63" s="3"/>
      <c r="T63" s="3"/>
      <c r="U63" s="3"/>
      <c r="V63" s="3"/>
      <c r="W63" s="4"/>
      <c r="X63" s="26" t="s">
        <v>265</v>
      </c>
      <c r="Y63" s="98"/>
      <c r="BF63"/>
    </row>
    <row r="64" spans="1:58" ht="17" x14ac:dyDescent="0.2">
      <c r="A64" s="121"/>
      <c r="B64" s="110" t="s">
        <v>191</v>
      </c>
      <c r="C64" s="26">
        <v>5</v>
      </c>
      <c r="D64" s="111" t="s">
        <v>192</v>
      </c>
      <c r="E64" s="16">
        <v>45901</v>
      </c>
      <c r="F64" s="32"/>
      <c r="G64" s="3"/>
      <c r="H64" s="3">
        <v>5</v>
      </c>
      <c r="I64" s="70"/>
      <c r="J64" s="70"/>
      <c r="K64" s="70"/>
      <c r="L64" s="70"/>
      <c r="M64" s="70"/>
      <c r="N64" s="3"/>
      <c r="O64" s="3"/>
      <c r="P64" s="3"/>
      <c r="Q64" s="3"/>
      <c r="R64" s="3"/>
      <c r="S64" s="3"/>
      <c r="T64" s="3"/>
      <c r="U64" s="3"/>
      <c r="V64" s="3"/>
      <c r="W64" s="4"/>
      <c r="X64" s="26" t="s">
        <v>138</v>
      </c>
      <c r="Y64" s="98"/>
      <c r="BF64"/>
    </row>
    <row r="65" spans="1:58" ht="17" x14ac:dyDescent="0.2">
      <c r="A65" s="121"/>
      <c r="B65" s="110" t="s">
        <v>193</v>
      </c>
      <c r="C65" s="26">
        <v>5</v>
      </c>
      <c r="D65" s="111" t="s">
        <v>194</v>
      </c>
      <c r="E65" s="16">
        <v>45848</v>
      </c>
      <c r="F65" s="32"/>
      <c r="G65" s="3"/>
      <c r="H65" s="3">
        <v>5</v>
      </c>
      <c r="I65" s="70"/>
      <c r="J65" s="70"/>
      <c r="K65" s="70"/>
      <c r="L65" s="70"/>
      <c r="M65" s="70"/>
      <c r="N65" s="3"/>
      <c r="O65" s="3"/>
      <c r="P65" s="3"/>
      <c r="Q65" s="3"/>
      <c r="R65" s="3"/>
      <c r="S65" s="3"/>
      <c r="T65" s="3"/>
      <c r="U65" s="3"/>
      <c r="V65" s="3"/>
      <c r="W65" s="4"/>
      <c r="X65" s="26" t="s">
        <v>138</v>
      </c>
      <c r="Y65" s="98"/>
      <c r="BF65"/>
    </row>
    <row r="66" spans="1:58" ht="68" x14ac:dyDescent="0.2">
      <c r="A66" s="121"/>
      <c r="B66" s="15" t="s">
        <v>77</v>
      </c>
      <c r="C66" s="26">
        <v>5</v>
      </c>
      <c r="D66" s="39" t="s">
        <v>173</v>
      </c>
      <c r="E66" s="31">
        <v>44333</v>
      </c>
      <c r="F66" s="32"/>
      <c r="G66" s="3">
        <v>2</v>
      </c>
      <c r="H66" s="3"/>
      <c r="I66" s="70"/>
      <c r="J66" s="70"/>
      <c r="K66" s="70"/>
      <c r="L66" s="70"/>
      <c r="M66" s="70"/>
      <c r="N66" s="3"/>
      <c r="O66" s="3"/>
      <c r="P66" s="3"/>
      <c r="Q66" s="3"/>
      <c r="R66" s="3"/>
      <c r="S66" s="3"/>
      <c r="T66" s="3"/>
      <c r="U66" s="3"/>
      <c r="V66" s="3"/>
      <c r="W66" s="4"/>
      <c r="X66" s="26" t="s">
        <v>41</v>
      </c>
      <c r="Y66" s="98"/>
      <c r="BF66"/>
    </row>
    <row r="67" spans="1:58" ht="17" x14ac:dyDescent="0.2">
      <c r="A67" s="121"/>
      <c r="B67" s="23" t="s">
        <v>84</v>
      </c>
      <c r="C67" s="55"/>
      <c r="D67" s="25"/>
      <c r="E67" s="25"/>
      <c r="F67" s="20">
        <v>22</v>
      </c>
      <c r="G67" s="20">
        <v>50</v>
      </c>
      <c r="H67" s="3">
        <v>50</v>
      </c>
      <c r="I67" s="70">
        <v>50</v>
      </c>
      <c r="J67" s="70">
        <v>50</v>
      </c>
      <c r="K67" s="70">
        <v>50</v>
      </c>
      <c r="L67" s="70">
        <v>50</v>
      </c>
      <c r="M67" s="70">
        <v>50</v>
      </c>
      <c r="N67" s="20">
        <v>50</v>
      </c>
      <c r="O67" s="20">
        <v>50</v>
      </c>
      <c r="P67" s="20">
        <v>50</v>
      </c>
      <c r="Q67" s="20">
        <v>50</v>
      </c>
      <c r="R67" s="20">
        <v>50</v>
      </c>
      <c r="S67" s="20">
        <v>50</v>
      </c>
      <c r="T67" s="20">
        <v>50</v>
      </c>
      <c r="U67" s="20">
        <v>50</v>
      </c>
      <c r="V67" s="20">
        <v>50</v>
      </c>
      <c r="W67" s="132">
        <v>50</v>
      </c>
      <c r="X67" s="26" t="s">
        <v>256</v>
      </c>
      <c r="Y67" s="98"/>
    </row>
    <row r="68" spans="1:58" ht="17" x14ac:dyDescent="0.2">
      <c r="A68" s="121"/>
      <c r="B68" s="69" t="s">
        <v>128</v>
      </c>
      <c r="C68" s="55"/>
      <c r="D68" s="25"/>
      <c r="E68" s="25"/>
      <c r="F68" s="20">
        <f>SUM(F2,F13,F21,F24,F31,F67)</f>
        <v>505</v>
      </c>
      <c r="G68" s="20">
        <f t="shared" ref="G68:W68" si="13">SUM(G2,G13,G21,G24,G31,G67)</f>
        <v>428</v>
      </c>
      <c r="H68" s="20">
        <f t="shared" si="13"/>
        <v>437</v>
      </c>
      <c r="I68" s="20">
        <f t="shared" si="13"/>
        <v>345</v>
      </c>
      <c r="J68" s="20">
        <f t="shared" si="13"/>
        <v>443</v>
      </c>
      <c r="K68" s="20">
        <f t="shared" si="13"/>
        <v>475</v>
      </c>
      <c r="L68" s="20">
        <f t="shared" si="13"/>
        <v>726</v>
      </c>
      <c r="M68" s="20">
        <f t="shared" si="13"/>
        <v>751</v>
      </c>
      <c r="N68" s="20">
        <f t="shared" si="13"/>
        <v>673</v>
      </c>
      <c r="O68" s="20">
        <f t="shared" si="13"/>
        <v>627</v>
      </c>
      <c r="P68" s="20">
        <f t="shared" si="13"/>
        <v>568</v>
      </c>
      <c r="Q68" s="20">
        <f t="shared" si="13"/>
        <v>538</v>
      </c>
      <c r="R68" s="20">
        <f t="shared" si="13"/>
        <v>518</v>
      </c>
      <c r="S68" s="20">
        <f t="shared" si="13"/>
        <v>483</v>
      </c>
      <c r="T68" s="20">
        <f t="shared" si="13"/>
        <v>498</v>
      </c>
      <c r="U68" s="20">
        <f t="shared" si="13"/>
        <v>475</v>
      </c>
      <c r="V68" s="20">
        <f t="shared" si="13"/>
        <v>428</v>
      </c>
      <c r="W68" s="20">
        <f t="shared" si="13"/>
        <v>1682</v>
      </c>
      <c r="X68" s="26"/>
      <c r="Y68" s="98"/>
    </row>
    <row r="69" spans="1:58" ht="50" customHeight="1" x14ac:dyDescent="0.2">
      <c r="A69" s="124" t="s">
        <v>242</v>
      </c>
      <c r="B69" s="56" t="s">
        <v>134</v>
      </c>
      <c r="C69" s="81">
        <f>SUM(H69:V69)</f>
        <v>2850</v>
      </c>
      <c r="D69" s="57"/>
      <c r="E69" s="57"/>
      <c r="F69" s="12"/>
      <c r="G69" s="12"/>
      <c r="H69" s="11">
        <f>SUM(H70:H104)</f>
        <v>0</v>
      </c>
      <c r="I69" s="11">
        <f t="shared" ref="I69:W69" si="14">SUM(I70:I104)</f>
        <v>189</v>
      </c>
      <c r="J69" s="11">
        <f t="shared" si="14"/>
        <v>195</v>
      </c>
      <c r="K69" s="11">
        <f t="shared" si="14"/>
        <v>360</v>
      </c>
      <c r="L69" s="11">
        <f t="shared" si="14"/>
        <v>350</v>
      </c>
      <c r="M69" s="11">
        <f t="shared" si="14"/>
        <v>384</v>
      </c>
      <c r="N69" s="11">
        <f t="shared" si="14"/>
        <v>312</v>
      </c>
      <c r="O69" s="11">
        <f t="shared" si="14"/>
        <v>329</v>
      </c>
      <c r="P69" s="11">
        <f t="shared" si="14"/>
        <v>336</v>
      </c>
      <c r="Q69" s="11">
        <f t="shared" si="14"/>
        <v>146</v>
      </c>
      <c r="R69" s="11">
        <f t="shared" si="14"/>
        <v>124</v>
      </c>
      <c r="S69" s="11">
        <f t="shared" si="14"/>
        <v>105</v>
      </c>
      <c r="T69" s="11">
        <f t="shared" si="14"/>
        <v>20</v>
      </c>
      <c r="U69" s="11">
        <f t="shared" si="14"/>
        <v>0</v>
      </c>
      <c r="V69" s="11">
        <f t="shared" si="14"/>
        <v>0</v>
      </c>
      <c r="W69" s="129">
        <f t="shared" si="14"/>
        <v>0</v>
      </c>
      <c r="X69" s="118"/>
      <c r="Y69" s="98"/>
    </row>
    <row r="70" spans="1:58" ht="17" x14ac:dyDescent="0.2">
      <c r="A70" s="26">
        <v>6</v>
      </c>
      <c r="B70" s="14" t="s">
        <v>85</v>
      </c>
      <c r="C70" s="21">
        <v>3</v>
      </c>
      <c r="D70" s="17" t="s">
        <v>86</v>
      </c>
      <c r="E70" s="77" t="s">
        <v>226</v>
      </c>
      <c r="F70" s="20"/>
      <c r="G70" s="20"/>
      <c r="H70" s="20"/>
      <c r="I70" s="70"/>
      <c r="J70" s="70">
        <v>3</v>
      </c>
      <c r="K70" s="70"/>
      <c r="L70" s="70"/>
      <c r="M70" s="70"/>
      <c r="N70" s="20"/>
      <c r="O70" s="20"/>
      <c r="P70" s="20"/>
      <c r="Q70" s="20"/>
      <c r="R70" s="20"/>
      <c r="S70" s="20"/>
      <c r="T70" s="20"/>
      <c r="U70" s="20"/>
      <c r="V70" s="20"/>
      <c r="W70" s="132"/>
      <c r="X70" s="26"/>
      <c r="Y70" s="98"/>
    </row>
    <row r="71" spans="1:58" ht="17" x14ac:dyDescent="0.2">
      <c r="A71" s="26">
        <v>39</v>
      </c>
      <c r="B71" s="17" t="s">
        <v>87</v>
      </c>
      <c r="C71" s="21">
        <v>15</v>
      </c>
      <c r="D71" s="17" t="s">
        <v>86</v>
      </c>
      <c r="E71" s="77" t="s">
        <v>226</v>
      </c>
      <c r="F71" s="20"/>
      <c r="G71" s="20"/>
      <c r="H71" s="20"/>
      <c r="I71" s="70"/>
      <c r="J71" s="70">
        <v>5</v>
      </c>
      <c r="K71" s="70">
        <v>5</v>
      </c>
      <c r="L71" s="70">
        <v>5</v>
      </c>
      <c r="M71" s="70"/>
      <c r="N71" s="20"/>
      <c r="O71" s="20"/>
      <c r="P71" s="20"/>
      <c r="Q71" s="20"/>
      <c r="R71" s="20"/>
      <c r="S71" s="20"/>
      <c r="T71" s="20"/>
      <c r="U71" s="20"/>
      <c r="V71" s="20"/>
      <c r="W71" s="132"/>
      <c r="X71" s="26"/>
      <c r="Y71" s="98"/>
    </row>
    <row r="72" spans="1:58" ht="17" x14ac:dyDescent="0.2">
      <c r="A72" s="26">
        <v>54</v>
      </c>
      <c r="B72" s="17" t="s">
        <v>88</v>
      </c>
      <c r="C72" s="19">
        <v>43</v>
      </c>
      <c r="D72" s="88" t="s">
        <v>215</v>
      </c>
      <c r="E72" s="77" t="s">
        <v>219</v>
      </c>
      <c r="F72" s="14"/>
      <c r="G72" s="14"/>
      <c r="H72" s="14"/>
      <c r="I72" s="70">
        <v>20</v>
      </c>
      <c r="J72" s="70">
        <v>20</v>
      </c>
      <c r="K72" s="70">
        <v>3</v>
      </c>
      <c r="L72" s="70"/>
      <c r="M72" s="70"/>
      <c r="N72" s="14"/>
      <c r="O72" s="14"/>
      <c r="P72" s="14"/>
      <c r="Q72" s="14"/>
      <c r="R72" s="14"/>
      <c r="S72" s="14"/>
      <c r="T72" s="14"/>
      <c r="U72" s="14"/>
      <c r="V72" s="14"/>
      <c r="W72" s="30"/>
      <c r="X72" s="26"/>
      <c r="Y72" s="98"/>
    </row>
    <row r="73" spans="1:58" ht="17" x14ac:dyDescent="0.2">
      <c r="A73" s="26">
        <v>59</v>
      </c>
      <c r="B73" s="30" t="s">
        <v>89</v>
      </c>
      <c r="C73" s="21">
        <v>285</v>
      </c>
      <c r="D73" s="66" t="s">
        <v>86</v>
      </c>
      <c r="E73" s="77" t="s">
        <v>220</v>
      </c>
      <c r="F73" s="20"/>
      <c r="G73" s="20"/>
      <c r="H73" s="20"/>
      <c r="I73" s="70"/>
      <c r="J73" s="70">
        <v>40</v>
      </c>
      <c r="K73" s="70">
        <v>40</v>
      </c>
      <c r="L73" s="70">
        <v>40</v>
      </c>
      <c r="M73" s="70">
        <v>40</v>
      </c>
      <c r="N73" s="20">
        <v>40</v>
      </c>
      <c r="O73" s="20">
        <v>40</v>
      </c>
      <c r="P73" s="20">
        <v>45</v>
      </c>
      <c r="Q73" s="20"/>
      <c r="R73" s="20"/>
      <c r="S73" s="20"/>
      <c r="T73" s="20"/>
      <c r="U73" s="20"/>
      <c r="V73" s="20"/>
      <c r="W73" s="132"/>
      <c r="X73" s="26"/>
      <c r="Y73" s="98"/>
    </row>
    <row r="74" spans="1:58" ht="34" x14ac:dyDescent="0.2">
      <c r="A74" s="26">
        <v>62</v>
      </c>
      <c r="B74" s="58" t="s">
        <v>90</v>
      </c>
      <c r="C74" s="39">
        <v>90</v>
      </c>
      <c r="D74" s="66" t="s">
        <v>218</v>
      </c>
      <c r="E74" s="77" t="s">
        <v>225</v>
      </c>
      <c r="F74" s="20"/>
      <c r="G74" s="20"/>
      <c r="H74" s="20"/>
      <c r="I74" s="70">
        <v>54</v>
      </c>
      <c r="J74" s="70"/>
      <c r="K74" s="70"/>
      <c r="L74" s="70"/>
      <c r="M74" s="70"/>
      <c r="N74" s="20"/>
      <c r="O74" s="20"/>
      <c r="P74" s="20"/>
      <c r="Q74" s="20"/>
      <c r="R74" s="20"/>
      <c r="S74" s="20"/>
      <c r="T74" s="20"/>
      <c r="U74" s="20"/>
      <c r="V74" s="20"/>
      <c r="W74" s="132"/>
      <c r="X74" s="15" t="s">
        <v>224</v>
      </c>
      <c r="Y74" s="98"/>
    </row>
    <row r="75" spans="1:58" ht="17" x14ac:dyDescent="0.2">
      <c r="A75" s="26">
        <v>81</v>
      </c>
      <c r="B75" s="14" t="s">
        <v>91</v>
      </c>
      <c r="C75" s="21">
        <v>40</v>
      </c>
      <c r="D75" s="66" t="s">
        <v>86</v>
      </c>
      <c r="E75" s="77" t="s">
        <v>220</v>
      </c>
      <c r="F75" s="20"/>
      <c r="G75" s="20"/>
      <c r="H75" s="20"/>
      <c r="I75" s="70">
        <v>20</v>
      </c>
      <c r="J75" s="70">
        <v>20</v>
      </c>
      <c r="K75" s="70"/>
      <c r="L75" s="70"/>
      <c r="M75" s="70"/>
      <c r="N75" s="20"/>
      <c r="O75" s="20"/>
      <c r="P75" s="20"/>
      <c r="Q75" s="20"/>
      <c r="R75" s="20"/>
      <c r="S75" s="20"/>
      <c r="T75" s="20"/>
      <c r="U75" s="20"/>
      <c r="V75" s="20"/>
      <c r="W75" s="132"/>
      <c r="X75" s="26"/>
      <c r="Y75" s="98"/>
    </row>
    <row r="76" spans="1:58" ht="17" x14ac:dyDescent="0.2">
      <c r="A76" s="26">
        <v>87</v>
      </c>
      <c r="B76" s="17" t="s">
        <v>92</v>
      </c>
      <c r="C76" s="21">
        <v>25</v>
      </c>
      <c r="D76" s="66" t="s">
        <v>86</v>
      </c>
      <c r="E76" s="77" t="s">
        <v>235</v>
      </c>
      <c r="F76" s="20"/>
      <c r="G76" s="20"/>
      <c r="H76" s="20"/>
      <c r="I76" s="70"/>
      <c r="J76" s="70"/>
      <c r="K76" s="70">
        <v>20</v>
      </c>
      <c r="L76" s="70">
        <v>5</v>
      </c>
      <c r="M76" s="70"/>
      <c r="N76" s="20"/>
      <c r="O76" s="20"/>
      <c r="P76" s="20"/>
      <c r="Q76" s="20"/>
      <c r="R76" s="20"/>
      <c r="S76" s="20"/>
      <c r="T76" s="20"/>
      <c r="U76" s="20"/>
      <c r="V76" s="20"/>
      <c r="W76" s="132"/>
      <c r="X76" s="15"/>
      <c r="Y76" s="98"/>
    </row>
    <row r="77" spans="1:58" ht="17" x14ac:dyDescent="0.2">
      <c r="A77" s="26">
        <v>100</v>
      </c>
      <c r="B77" s="17" t="s">
        <v>93</v>
      </c>
      <c r="C77" s="21">
        <v>37</v>
      </c>
      <c r="D77" s="66" t="s">
        <v>86</v>
      </c>
      <c r="E77" s="77" t="s">
        <v>235</v>
      </c>
      <c r="F77" s="20"/>
      <c r="G77" s="20"/>
      <c r="H77" s="20"/>
      <c r="I77" s="70"/>
      <c r="J77" s="70">
        <v>10</v>
      </c>
      <c r="K77" s="70">
        <v>27</v>
      </c>
      <c r="L77" s="70"/>
      <c r="M77" s="70"/>
      <c r="N77" s="20"/>
      <c r="O77" s="20"/>
      <c r="P77" s="20"/>
      <c r="Q77" s="20"/>
      <c r="R77" s="20"/>
      <c r="S77" s="20"/>
      <c r="T77" s="20"/>
      <c r="U77" s="20"/>
      <c r="V77" s="20"/>
      <c r="W77" s="132"/>
      <c r="X77" s="15" t="s">
        <v>236</v>
      </c>
      <c r="Y77" s="98"/>
    </row>
    <row r="78" spans="1:58" ht="17" x14ac:dyDescent="0.2">
      <c r="A78" s="26">
        <v>129</v>
      </c>
      <c r="B78" s="14" t="s">
        <v>94</v>
      </c>
      <c r="C78" s="21">
        <v>60</v>
      </c>
      <c r="D78" s="66" t="s">
        <v>86</v>
      </c>
      <c r="E78" s="77" t="s">
        <v>220</v>
      </c>
      <c r="F78" s="20"/>
      <c r="G78" s="20"/>
      <c r="H78" s="20"/>
      <c r="I78" s="70">
        <v>40</v>
      </c>
      <c r="J78" s="70">
        <v>20</v>
      </c>
      <c r="K78" s="70"/>
      <c r="L78" s="70"/>
      <c r="M78" s="70"/>
      <c r="N78" s="20"/>
      <c r="O78" s="20"/>
      <c r="P78" s="20"/>
      <c r="Q78" s="20"/>
      <c r="R78" s="20"/>
      <c r="S78" s="20"/>
      <c r="T78" s="20"/>
      <c r="U78" s="20"/>
      <c r="V78" s="20"/>
      <c r="W78" s="132"/>
      <c r="X78" s="15"/>
      <c r="Y78" s="98"/>
    </row>
    <row r="79" spans="1:58" ht="17" x14ac:dyDescent="0.2">
      <c r="A79" s="26">
        <v>136</v>
      </c>
      <c r="B79" s="17" t="s">
        <v>95</v>
      </c>
      <c r="C79" s="19">
        <v>80</v>
      </c>
      <c r="D79" s="66" t="s">
        <v>86</v>
      </c>
      <c r="E79" s="77" t="s">
        <v>235</v>
      </c>
      <c r="F79" s="14"/>
      <c r="G79" s="14"/>
      <c r="H79" s="14"/>
      <c r="I79" s="70"/>
      <c r="J79" s="70"/>
      <c r="K79" s="70">
        <v>20</v>
      </c>
      <c r="L79" s="70">
        <v>20</v>
      </c>
      <c r="M79" s="70">
        <v>20</v>
      </c>
      <c r="N79" s="3">
        <v>20</v>
      </c>
      <c r="O79" s="3"/>
      <c r="P79" s="3"/>
      <c r="Q79" s="3"/>
      <c r="R79" s="3"/>
      <c r="S79" s="3"/>
      <c r="T79" s="14"/>
      <c r="U79" s="14"/>
      <c r="V79" s="14"/>
      <c r="W79" s="30"/>
      <c r="X79" s="15"/>
      <c r="Y79" s="98"/>
    </row>
    <row r="80" spans="1:58" ht="17" x14ac:dyDescent="0.2">
      <c r="A80" s="18">
        <v>153</v>
      </c>
      <c r="B80" s="17" t="s">
        <v>96</v>
      </c>
      <c r="C80" s="19">
        <v>24</v>
      </c>
      <c r="D80" s="66" t="s">
        <v>86</v>
      </c>
      <c r="E80" s="77" t="s">
        <v>227</v>
      </c>
      <c r="F80" s="14"/>
      <c r="G80" s="14"/>
      <c r="H80" s="14"/>
      <c r="I80" s="70"/>
      <c r="J80" s="70"/>
      <c r="K80" s="70"/>
      <c r="L80" s="70"/>
      <c r="M80" s="70">
        <v>24</v>
      </c>
      <c r="N80" s="3"/>
      <c r="O80" s="3"/>
      <c r="P80" s="3"/>
      <c r="Q80" s="3"/>
      <c r="R80" s="3"/>
      <c r="S80" s="3"/>
      <c r="T80" s="14"/>
      <c r="U80" s="14"/>
      <c r="V80" s="14"/>
      <c r="W80" s="30"/>
      <c r="X80" s="26"/>
      <c r="Y80" s="98"/>
    </row>
    <row r="81" spans="1:58" ht="17" x14ac:dyDescent="0.2">
      <c r="A81" s="18">
        <v>172</v>
      </c>
      <c r="B81" s="17" t="s">
        <v>97</v>
      </c>
      <c r="C81" s="19">
        <v>5</v>
      </c>
      <c r="D81" s="66" t="s">
        <v>86</v>
      </c>
      <c r="E81" s="77" t="s">
        <v>230</v>
      </c>
      <c r="F81" s="14"/>
      <c r="G81" s="14"/>
      <c r="H81" s="14"/>
      <c r="I81" s="70"/>
      <c r="J81" s="70"/>
      <c r="K81" s="70"/>
      <c r="L81" s="70"/>
      <c r="M81" s="70"/>
      <c r="N81" s="3">
        <v>5</v>
      </c>
      <c r="O81" s="3"/>
      <c r="P81" s="3"/>
      <c r="Q81" s="3"/>
      <c r="R81" s="3"/>
      <c r="S81" s="3"/>
      <c r="T81" s="14"/>
      <c r="U81" s="14"/>
      <c r="V81" s="14"/>
      <c r="W81" s="30"/>
      <c r="X81" s="15"/>
      <c r="Y81" s="98"/>
    </row>
    <row r="82" spans="1:58" ht="17" x14ac:dyDescent="0.2">
      <c r="A82" s="26">
        <v>202</v>
      </c>
      <c r="B82" s="17" t="s">
        <v>98</v>
      </c>
      <c r="C82" s="21">
        <v>80</v>
      </c>
      <c r="D82" s="66" t="s">
        <v>86</v>
      </c>
      <c r="E82" s="77" t="s">
        <v>220</v>
      </c>
      <c r="F82" s="20"/>
      <c r="G82" s="20"/>
      <c r="H82" s="20"/>
      <c r="I82" s="70">
        <v>20</v>
      </c>
      <c r="J82" s="70">
        <v>20</v>
      </c>
      <c r="K82" s="70">
        <v>20</v>
      </c>
      <c r="L82" s="70">
        <v>20</v>
      </c>
      <c r="M82" s="70"/>
      <c r="N82" s="20"/>
      <c r="O82" s="20"/>
      <c r="P82" s="20"/>
      <c r="Q82" s="20"/>
      <c r="R82" s="20"/>
      <c r="S82" s="20"/>
      <c r="T82" s="20"/>
      <c r="U82" s="20"/>
      <c r="V82" s="20"/>
      <c r="W82" s="132"/>
      <c r="X82" s="15"/>
      <c r="Y82" s="98"/>
    </row>
    <row r="83" spans="1:58" ht="17" x14ac:dyDescent="0.2">
      <c r="A83" s="18">
        <v>253</v>
      </c>
      <c r="B83" s="17" t="s">
        <v>99</v>
      </c>
      <c r="C83" s="19">
        <v>250</v>
      </c>
      <c r="D83" s="66" t="s">
        <v>86</v>
      </c>
      <c r="E83" s="77" t="s">
        <v>220</v>
      </c>
      <c r="F83" s="14"/>
      <c r="G83" s="14"/>
      <c r="H83" s="14"/>
      <c r="I83" s="89"/>
      <c r="J83" s="89"/>
      <c r="K83" s="70">
        <v>50</v>
      </c>
      <c r="L83" s="70">
        <v>50</v>
      </c>
      <c r="M83" s="70">
        <v>50</v>
      </c>
      <c r="N83" s="3">
        <v>50</v>
      </c>
      <c r="O83" s="3">
        <v>50</v>
      </c>
      <c r="P83" s="3"/>
      <c r="Q83" s="20"/>
      <c r="R83" s="14"/>
      <c r="S83" s="14"/>
      <c r="T83" s="14"/>
      <c r="U83" s="14"/>
      <c r="V83" s="14"/>
      <c r="W83" s="30"/>
      <c r="X83" s="26"/>
      <c r="Y83" s="98"/>
    </row>
    <row r="84" spans="1:58" ht="17" x14ac:dyDescent="0.2">
      <c r="A84" s="18">
        <v>279</v>
      </c>
      <c r="B84" s="17" t="s">
        <v>100</v>
      </c>
      <c r="C84" s="19">
        <v>32</v>
      </c>
      <c r="D84" s="66" t="s">
        <v>86</v>
      </c>
      <c r="E84" s="77" t="s">
        <v>231</v>
      </c>
      <c r="F84" s="14"/>
      <c r="G84" s="14"/>
      <c r="H84" s="14"/>
      <c r="I84" s="70"/>
      <c r="J84" s="70"/>
      <c r="K84" s="89"/>
      <c r="L84" s="89"/>
      <c r="M84" s="89"/>
      <c r="N84" s="3"/>
      <c r="O84" s="14"/>
      <c r="P84" s="3">
        <v>20</v>
      </c>
      <c r="Q84" s="3">
        <v>12</v>
      </c>
      <c r="R84" s="14"/>
      <c r="S84" s="14"/>
      <c r="T84" s="14"/>
      <c r="U84" s="14"/>
      <c r="V84" s="14"/>
      <c r="W84" s="30"/>
      <c r="X84" s="15"/>
      <c r="Y84" s="98"/>
    </row>
    <row r="85" spans="1:58" ht="67.5" customHeight="1" x14ac:dyDescent="0.2">
      <c r="A85" s="18">
        <v>283</v>
      </c>
      <c r="B85" s="41" t="s">
        <v>101</v>
      </c>
      <c r="C85" s="59">
        <v>200</v>
      </c>
      <c r="D85" s="88" t="s">
        <v>214</v>
      </c>
      <c r="E85" s="78" t="s">
        <v>229</v>
      </c>
      <c r="F85" s="44"/>
      <c r="G85" s="44"/>
      <c r="H85" s="44"/>
      <c r="I85" s="72"/>
      <c r="J85" s="72"/>
      <c r="K85" s="72"/>
      <c r="L85" s="72"/>
      <c r="M85" s="72"/>
      <c r="N85" s="44"/>
      <c r="O85" s="44">
        <v>99</v>
      </c>
      <c r="P85" s="44">
        <v>101</v>
      </c>
      <c r="Q85" s="44"/>
      <c r="R85" s="44"/>
      <c r="S85" s="44"/>
      <c r="T85" s="44"/>
      <c r="U85" s="44"/>
      <c r="V85" s="44"/>
      <c r="W85" s="134"/>
      <c r="X85" s="15" t="s">
        <v>237</v>
      </c>
      <c r="Y85" s="106"/>
      <c r="BF85"/>
    </row>
    <row r="86" spans="1:58" ht="17" x14ac:dyDescent="0.2">
      <c r="A86" s="18">
        <v>294</v>
      </c>
      <c r="B86" s="90" t="s">
        <v>102</v>
      </c>
      <c r="C86" s="19">
        <v>14</v>
      </c>
      <c r="D86" s="66" t="s">
        <v>86</v>
      </c>
      <c r="E86" s="77" t="s">
        <v>228</v>
      </c>
      <c r="F86" s="14"/>
      <c r="G86" s="14"/>
      <c r="H86" s="14"/>
      <c r="I86" s="70"/>
      <c r="J86" s="70"/>
      <c r="K86" s="89"/>
      <c r="L86" s="89"/>
      <c r="M86" s="89"/>
      <c r="N86" s="14"/>
      <c r="O86" s="14"/>
      <c r="P86" s="14"/>
      <c r="Q86" s="14"/>
      <c r="R86" s="3">
        <v>14</v>
      </c>
      <c r="S86" s="3"/>
      <c r="T86" s="14"/>
      <c r="U86" s="14"/>
      <c r="V86" s="14"/>
      <c r="W86" s="30"/>
      <c r="X86" s="26"/>
      <c r="Y86" s="98"/>
    </row>
    <row r="87" spans="1:58" ht="17" x14ac:dyDescent="0.2">
      <c r="A87" s="26">
        <v>307</v>
      </c>
      <c r="B87" s="14" t="s">
        <v>103</v>
      </c>
      <c r="C87" s="21">
        <v>10</v>
      </c>
      <c r="D87" s="66" t="s">
        <v>86</v>
      </c>
      <c r="E87" s="77" t="s">
        <v>226</v>
      </c>
      <c r="F87" s="20"/>
      <c r="G87" s="20"/>
      <c r="H87" s="20"/>
      <c r="I87" s="70"/>
      <c r="J87" s="70">
        <v>10</v>
      </c>
      <c r="K87" s="70"/>
      <c r="L87" s="70"/>
      <c r="M87" s="70"/>
      <c r="N87" s="20"/>
      <c r="O87" s="20"/>
      <c r="P87" s="20"/>
      <c r="Q87" s="20"/>
      <c r="R87" s="20"/>
      <c r="S87" s="20"/>
      <c r="T87" s="20"/>
      <c r="U87" s="20"/>
      <c r="V87" s="20"/>
      <c r="W87" s="132"/>
      <c r="X87" s="26"/>
      <c r="Y87" s="98"/>
    </row>
    <row r="88" spans="1:58" ht="17" x14ac:dyDescent="0.2">
      <c r="A88" s="26">
        <v>309</v>
      </c>
      <c r="B88" s="17" t="s">
        <v>104</v>
      </c>
      <c r="C88" s="21">
        <v>150</v>
      </c>
      <c r="D88" s="66" t="s">
        <v>86</v>
      </c>
      <c r="E88" s="77" t="s">
        <v>239</v>
      </c>
      <c r="F88" s="20"/>
      <c r="G88" s="20"/>
      <c r="H88" s="20"/>
      <c r="I88" s="70"/>
      <c r="J88" s="70"/>
      <c r="K88" s="70">
        <v>50</v>
      </c>
      <c r="L88" s="70">
        <v>50</v>
      </c>
      <c r="M88" s="70">
        <v>50</v>
      </c>
      <c r="N88" s="20"/>
      <c r="O88" s="20"/>
      <c r="P88" s="20"/>
      <c r="Q88" s="20"/>
      <c r="R88" s="20"/>
      <c r="S88" s="20"/>
      <c r="T88" s="20"/>
      <c r="U88" s="20"/>
      <c r="V88" s="20"/>
      <c r="W88" s="132"/>
      <c r="X88" s="15"/>
      <c r="Y88" s="98"/>
    </row>
    <row r="89" spans="1:58" ht="17" x14ac:dyDescent="0.2">
      <c r="A89" s="18">
        <v>315</v>
      </c>
      <c r="B89" s="14" t="s">
        <v>105</v>
      </c>
      <c r="C89" s="21">
        <v>250</v>
      </c>
      <c r="D89" s="66" t="s">
        <v>86</v>
      </c>
      <c r="E89" s="77" t="s">
        <v>221</v>
      </c>
      <c r="F89" s="20"/>
      <c r="G89" s="20"/>
      <c r="H89" s="20"/>
      <c r="I89" s="70"/>
      <c r="J89" s="70"/>
      <c r="K89" s="70">
        <v>40</v>
      </c>
      <c r="L89" s="70">
        <v>40</v>
      </c>
      <c r="M89" s="70">
        <v>40</v>
      </c>
      <c r="N89" s="20">
        <v>40</v>
      </c>
      <c r="O89" s="20">
        <v>40</v>
      </c>
      <c r="P89" s="20">
        <v>50</v>
      </c>
      <c r="Q89" s="20"/>
      <c r="R89" s="20"/>
      <c r="S89" s="20"/>
      <c r="T89" s="20"/>
      <c r="U89" s="20"/>
      <c r="V89" s="20"/>
      <c r="W89" s="132"/>
      <c r="X89" s="26"/>
      <c r="Y89" s="98"/>
    </row>
    <row r="90" spans="1:58" ht="17" x14ac:dyDescent="0.2">
      <c r="A90" s="26">
        <v>316</v>
      </c>
      <c r="B90" s="17" t="s">
        <v>106</v>
      </c>
      <c r="C90" s="21">
        <v>400</v>
      </c>
      <c r="D90" s="66" t="s">
        <v>86</v>
      </c>
      <c r="E90" s="77" t="s">
        <v>221</v>
      </c>
      <c r="F90" s="20"/>
      <c r="G90" s="20"/>
      <c r="H90" s="20"/>
      <c r="I90" s="70"/>
      <c r="J90" s="70"/>
      <c r="K90" s="73"/>
      <c r="L90" s="73">
        <v>50</v>
      </c>
      <c r="M90" s="73">
        <v>50</v>
      </c>
      <c r="N90" s="20">
        <v>50</v>
      </c>
      <c r="O90" s="20">
        <v>50</v>
      </c>
      <c r="P90" s="20">
        <v>50</v>
      </c>
      <c r="Q90" s="20">
        <v>50</v>
      </c>
      <c r="R90" s="20">
        <v>50</v>
      </c>
      <c r="S90" s="20">
        <v>50</v>
      </c>
      <c r="T90" s="20"/>
      <c r="U90" s="20"/>
      <c r="V90" s="20"/>
      <c r="W90" s="132"/>
      <c r="X90" s="26"/>
      <c r="Y90" s="98"/>
    </row>
    <row r="91" spans="1:58" ht="17" x14ac:dyDescent="0.2">
      <c r="A91" s="26">
        <v>332</v>
      </c>
      <c r="B91" s="58" t="s">
        <v>107</v>
      </c>
      <c r="C91" s="39">
        <v>25</v>
      </c>
      <c r="D91" s="66" t="s">
        <v>86</v>
      </c>
      <c r="E91" s="77" t="s">
        <v>238</v>
      </c>
      <c r="F91" s="20"/>
      <c r="G91" s="20"/>
      <c r="H91" s="20"/>
      <c r="I91" s="70"/>
      <c r="J91" s="70"/>
      <c r="K91" s="70">
        <v>25</v>
      </c>
      <c r="L91" s="70"/>
      <c r="M91" s="70"/>
      <c r="N91" s="20"/>
      <c r="O91" s="20"/>
      <c r="P91" s="20"/>
      <c r="Q91" s="20"/>
      <c r="R91" s="20"/>
      <c r="S91" s="20"/>
      <c r="T91" s="20"/>
      <c r="U91" s="20"/>
      <c r="V91" s="20"/>
      <c r="W91" s="132"/>
      <c r="X91" s="26"/>
      <c r="Y91" s="98"/>
    </row>
    <row r="92" spans="1:58" ht="17" x14ac:dyDescent="0.2">
      <c r="A92" s="26">
        <v>337</v>
      </c>
      <c r="B92" s="17" t="s">
        <v>108</v>
      </c>
      <c r="C92" s="21">
        <v>75</v>
      </c>
      <c r="D92" s="66" t="s">
        <v>86</v>
      </c>
      <c r="E92" s="77" t="s">
        <v>230</v>
      </c>
      <c r="F92" s="20"/>
      <c r="G92" s="20"/>
      <c r="H92" s="20"/>
      <c r="I92" s="70"/>
      <c r="J92" s="70"/>
      <c r="K92" s="73"/>
      <c r="L92" s="73"/>
      <c r="M92" s="73"/>
      <c r="N92" s="27"/>
      <c r="O92" s="20"/>
      <c r="P92" s="20">
        <v>20</v>
      </c>
      <c r="Q92" s="20">
        <v>20</v>
      </c>
      <c r="R92" s="20">
        <v>20</v>
      </c>
      <c r="S92" s="20">
        <v>15</v>
      </c>
      <c r="T92" s="20"/>
      <c r="U92" s="20"/>
      <c r="V92" s="20"/>
      <c r="W92" s="132"/>
      <c r="X92" s="26"/>
      <c r="Y92" s="98"/>
    </row>
    <row r="93" spans="1:58" ht="17" x14ac:dyDescent="0.2">
      <c r="A93" s="26">
        <v>338</v>
      </c>
      <c r="B93" s="14" t="s">
        <v>109</v>
      </c>
      <c r="C93" s="21">
        <v>250</v>
      </c>
      <c r="D93" s="66" t="s">
        <v>86</v>
      </c>
      <c r="E93" s="77" t="s">
        <v>234</v>
      </c>
      <c r="F93" s="20"/>
      <c r="G93" s="20"/>
      <c r="H93" s="20"/>
      <c r="I93" s="70"/>
      <c r="J93" s="70"/>
      <c r="K93" s="70"/>
      <c r="L93" s="70"/>
      <c r="M93" s="70">
        <v>50</v>
      </c>
      <c r="N93" s="20">
        <v>50</v>
      </c>
      <c r="O93" s="20">
        <v>50</v>
      </c>
      <c r="P93" s="20">
        <v>50</v>
      </c>
      <c r="Q93" s="20">
        <v>50</v>
      </c>
      <c r="R93" s="20"/>
      <c r="S93" s="20"/>
      <c r="T93" s="20"/>
      <c r="U93" s="20"/>
      <c r="V93" s="20"/>
      <c r="W93" s="132"/>
      <c r="X93" s="26"/>
      <c r="Y93" s="98"/>
    </row>
    <row r="94" spans="1:58" ht="17" x14ac:dyDescent="0.2">
      <c r="A94" s="26">
        <v>348</v>
      </c>
      <c r="B94" s="17" t="s">
        <v>110</v>
      </c>
      <c r="C94" s="19">
        <v>70</v>
      </c>
      <c r="D94" s="66" t="s">
        <v>86</v>
      </c>
      <c r="E94" s="77" t="s">
        <v>220</v>
      </c>
      <c r="F94" s="14"/>
      <c r="G94" s="14"/>
      <c r="H94" s="14"/>
      <c r="I94" s="70">
        <v>20</v>
      </c>
      <c r="J94" s="70">
        <v>20</v>
      </c>
      <c r="K94" s="70">
        <v>20</v>
      </c>
      <c r="L94" s="70">
        <v>10</v>
      </c>
      <c r="M94" s="70"/>
      <c r="N94" s="3"/>
      <c r="O94" s="3"/>
      <c r="P94" s="3"/>
      <c r="Q94" s="14"/>
      <c r="R94" s="14"/>
      <c r="S94" s="14"/>
      <c r="T94" s="14"/>
      <c r="U94" s="14"/>
      <c r="V94" s="14"/>
      <c r="W94" s="30"/>
      <c r="X94" s="26"/>
      <c r="Y94" s="98"/>
    </row>
    <row r="95" spans="1:58" ht="17" x14ac:dyDescent="0.2">
      <c r="A95" s="26">
        <v>349</v>
      </c>
      <c r="B95" s="17" t="s">
        <v>111</v>
      </c>
      <c r="C95" s="19">
        <v>5</v>
      </c>
      <c r="D95" s="66" t="s">
        <v>86</v>
      </c>
      <c r="E95" s="77" t="s">
        <v>230</v>
      </c>
      <c r="F95" s="14"/>
      <c r="G95" s="14"/>
      <c r="H95" s="14"/>
      <c r="I95" s="89"/>
      <c r="J95" s="89"/>
      <c r="K95" s="70"/>
      <c r="L95" s="70"/>
      <c r="M95" s="70"/>
      <c r="N95" s="3">
        <v>5</v>
      </c>
      <c r="O95" s="3"/>
      <c r="P95" s="3"/>
      <c r="Q95" s="3"/>
      <c r="R95" s="3"/>
      <c r="S95" s="3"/>
      <c r="T95" s="14"/>
      <c r="U95" s="14"/>
      <c r="V95" s="14"/>
      <c r="W95" s="30"/>
      <c r="X95" s="26"/>
      <c r="Y95" s="98"/>
    </row>
    <row r="96" spans="1:58" ht="17" x14ac:dyDescent="0.2">
      <c r="A96" s="26">
        <v>350</v>
      </c>
      <c r="B96" s="17" t="s">
        <v>112</v>
      </c>
      <c r="C96" s="19">
        <v>70</v>
      </c>
      <c r="D96" s="66" t="s">
        <v>86</v>
      </c>
      <c r="E96" s="77" t="s">
        <v>221</v>
      </c>
      <c r="F96" s="14"/>
      <c r="G96" s="14"/>
      <c r="H96" s="14"/>
      <c r="I96" s="89"/>
      <c r="J96" s="89"/>
      <c r="K96" s="70">
        <v>20</v>
      </c>
      <c r="L96" s="70">
        <v>20</v>
      </c>
      <c r="M96" s="70">
        <v>20</v>
      </c>
      <c r="N96" s="3">
        <v>10</v>
      </c>
      <c r="O96" s="3"/>
      <c r="P96" s="3"/>
      <c r="Q96" s="3"/>
      <c r="R96" s="3"/>
      <c r="S96" s="3"/>
      <c r="T96" s="14"/>
      <c r="U96" s="14"/>
      <c r="V96" s="14"/>
      <c r="W96" s="30"/>
      <c r="X96" s="26"/>
      <c r="Y96" s="98"/>
    </row>
    <row r="97" spans="1:25" ht="34" x14ac:dyDescent="0.2">
      <c r="A97" s="26">
        <v>351</v>
      </c>
      <c r="B97" s="17" t="s">
        <v>113</v>
      </c>
      <c r="C97" s="91">
        <v>60</v>
      </c>
      <c r="D97" s="66" t="s">
        <v>86</v>
      </c>
      <c r="E97" s="77" t="s">
        <v>232</v>
      </c>
      <c r="F97" s="92"/>
      <c r="G97" s="92"/>
      <c r="H97" s="92"/>
      <c r="I97" s="93"/>
      <c r="J97" s="93"/>
      <c r="K97" s="94"/>
      <c r="L97" s="94">
        <v>20</v>
      </c>
      <c r="M97" s="94">
        <v>20</v>
      </c>
      <c r="N97" s="95">
        <v>20</v>
      </c>
      <c r="O97" s="95"/>
      <c r="P97" s="95"/>
      <c r="Q97" s="95"/>
      <c r="R97" s="95"/>
      <c r="S97" s="95"/>
      <c r="T97" s="92"/>
      <c r="U97" s="92"/>
      <c r="V97" s="92"/>
      <c r="W97" s="135"/>
      <c r="X97" s="26"/>
      <c r="Y97" s="98"/>
    </row>
    <row r="98" spans="1:25" ht="17" x14ac:dyDescent="0.2">
      <c r="A98" s="26">
        <v>352</v>
      </c>
      <c r="B98" s="17" t="s">
        <v>114</v>
      </c>
      <c r="C98" s="91">
        <v>7</v>
      </c>
      <c r="D98" s="66" t="s">
        <v>86</v>
      </c>
      <c r="E98" s="77" t="s">
        <v>230</v>
      </c>
      <c r="F98" s="92"/>
      <c r="G98" s="92"/>
      <c r="H98" s="92"/>
      <c r="I98" s="93"/>
      <c r="J98" s="93"/>
      <c r="K98" s="94"/>
      <c r="L98" s="94"/>
      <c r="M98" s="94"/>
      <c r="N98" s="95">
        <v>7</v>
      </c>
      <c r="O98" s="95"/>
      <c r="P98" s="95"/>
      <c r="Q98" s="95"/>
      <c r="R98" s="95"/>
      <c r="S98" s="95"/>
      <c r="T98" s="92"/>
      <c r="U98" s="92"/>
      <c r="V98" s="92"/>
      <c r="W98" s="135"/>
      <c r="X98" s="26"/>
      <c r="Y98" s="98"/>
    </row>
    <row r="99" spans="1:25" ht="17" x14ac:dyDescent="0.2">
      <c r="A99" s="26">
        <v>353</v>
      </c>
      <c r="B99" s="17" t="s">
        <v>115</v>
      </c>
      <c r="C99" s="91">
        <v>114</v>
      </c>
      <c r="D99" s="66" t="s">
        <v>86</v>
      </c>
      <c r="E99" s="77" t="s">
        <v>233</v>
      </c>
      <c r="F99" s="92"/>
      <c r="G99" s="92"/>
      <c r="H99" s="92"/>
      <c r="I99" s="93"/>
      <c r="J99" s="93"/>
      <c r="K99" s="94"/>
      <c r="L99" s="94"/>
      <c r="M99" s="94"/>
      <c r="N99" s="95"/>
      <c r="O99" s="95"/>
      <c r="P99" s="95"/>
      <c r="Q99" s="96">
        <v>14</v>
      </c>
      <c r="R99" s="95">
        <v>40</v>
      </c>
      <c r="S99" s="95">
        <v>40</v>
      </c>
      <c r="T99" s="96">
        <v>20</v>
      </c>
      <c r="U99" s="92"/>
      <c r="V99" s="92"/>
      <c r="W99" s="135"/>
      <c r="X99" s="26"/>
      <c r="Y99" s="98"/>
    </row>
    <row r="100" spans="1:25" ht="17" x14ac:dyDescent="0.2">
      <c r="A100" s="26">
        <v>354</v>
      </c>
      <c r="B100" s="17" t="s">
        <v>116</v>
      </c>
      <c r="C100" s="91">
        <v>34</v>
      </c>
      <c r="D100" s="66" t="s">
        <v>216</v>
      </c>
      <c r="E100" s="77" t="s">
        <v>222</v>
      </c>
      <c r="F100" s="92"/>
      <c r="G100" s="92"/>
      <c r="H100" s="92"/>
      <c r="I100" s="94">
        <v>15</v>
      </c>
      <c r="J100" s="94">
        <v>19</v>
      </c>
      <c r="K100" s="94"/>
      <c r="L100" s="94"/>
      <c r="M100" s="94"/>
      <c r="N100" s="95"/>
      <c r="O100" s="95"/>
      <c r="P100" s="95"/>
      <c r="Q100" s="95"/>
      <c r="R100" s="95"/>
      <c r="S100" s="95"/>
      <c r="T100" s="92"/>
      <c r="U100" s="92"/>
      <c r="V100" s="92"/>
      <c r="W100" s="135"/>
      <c r="X100" s="26" t="s">
        <v>223</v>
      </c>
      <c r="Y100" s="98"/>
    </row>
    <row r="101" spans="1:25" ht="17" x14ac:dyDescent="0.2">
      <c r="A101" s="26">
        <v>355</v>
      </c>
      <c r="B101" s="17" t="s">
        <v>117</v>
      </c>
      <c r="C101" s="91">
        <v>5</v>
      </c>
      <c r="D101" s="17" t="s">
        <v>86</v>
      </c>
      <c r="E101" s="97" t="s">
        <v>230</v>
      </c>
      <c r="F101" s="92"/>
      <c r="G101" s="92"/>
      <c r="H101" s="92"/>
      <c r="I101" s="93"/>
      <c r="J101" s="93"/>
      <c r="K101" s="94"/>
      <c r="L101" s="94"/>
      <c r="M101" s="94"/>
      <c r="N101" s="95">
        <v>5</v>
      </c>
      <c r="O101" s="95"/>
      <c r="P101" s="95"/>
      <c r="Q101" s="95"/>
      <c r="R101" s="95"/>
      <c r="S101" s="95"/>
      <c r="T101" s="92"/>
      <c r="U101" s="92"/>
      <c r="V101" s="92"/>
      <c r="W101" s="135"/>
      <c r="X101" s="26"/>
      <c r="Y101" s="98"/>
    </row>
    <row r="102" spans="1:25" ht="17" x14ac:dyDescent="0.2">
      <c r="A102" s="26">
        <v>356</v>
      </c>
      <c r="B102" s="17" t="s">
        <v>118</v>
      </c>
      <c r="C102" s="91">
        <v>10</v>
      </c>
      <c r="D102" s="17" t="s">
        <v>86</v>
      </c>
      <c r="E102" s="77" t="s">
        <v>230</v>
      </c>
      <c r="F102" s="92"/>
      <c r="G102" s="92"/>
      <c r="H102" s="92"/>
      <c r="I102" s="93"/>
      <c r="J102" s="93"/>
      <c r="K102" s="93"/>
      <c r="L102" s="93"/>
      <c r="M102" s="93"/>
      <c r="N102" s="95">
        <v>10</v>
      </c>
      <c r="O102" s="92"/>
      <c r="P102" s="92"/>
      <c r="Q102" s="92"/>
      <c r="R102" s="92"/>
      <c r="S102" s="92"/>
      <c r="T102" s="92"/>
      <c r="U102" s="92"/>
      <c r="V102" s="92"/>
      <c r="W102" s="135"/>
      <c r="X102" s="26"/>
      <c r="Y102" s="98"/>
    </row>
    <row r="103" spans="1:25" ht="17" x14ac:dyDescent="0.2">
      <c r="A103" s="26">
        <v>357</v>
      </c>
      <c r="B103" s="17" t="s">
        <v>119</v>
      </c>
      <c r="C103" s="91">
        <v>8</v>
      </c>
      <c r="D103" s="17" t="s">
        <v>86</v>
      </c>
      <c r="E103" s="77" t="s">
        <v>230</v>
      </c>
      <c r="F103" s="92"/>
      <c r="G103" s="92"/>
      <c r="H103" s="92"/>
      <c r="I103" s="94"/>
      <c r="J103" s="94">
        <v>8</v>
      </c>
      <c r="K103" s="93"/>
      <c r="L103" s="93"/>
      <c r="M103" s="93"/>
      <c r="N103" s="95"/>
      <c r="O103" s="92"/>
      <c r="P103" s="92"/>
      <c r="Q103" s="92"/>
      <c r="R103" s="92"/>
      <c r="S103" s="92"/>
      <c r="T103" s="92"/>
      <c r="U103" s="92"/>
      <c r="V103" s="92"/>
      <c r="W103" s="135"/>
      <c r="X103" s="26"/>
      <c r="Y103" s="98"/>
    </row>
    <row r="104" spans="1:25" ht="17" x14ac:dyDescent="0.2">
      <c r="A104" s="26">
        <v>358</v>
      </c>
      <c r="B104" s="14" t="s">
        <v>120</v>
      </c>
      <c r="C104" s="21">
        <v>60</v>
      </c>
      <c r="D104" s="17" t="s">
        <v>86</v>
      </c>
      <c r="E104" s="77" t="s">
        <v>239</v>
      </c>
      <c r="F104" s="20"/>
      <c r="G104" s="20"/>
      <c r="H104" s="114"/>
      <c r="I104" s="70"/>
      <c r="J104" s="70"/>
      <c r="K104" s="70">
        <v>20</v>
      </c>
      <c r="L104" s="70">
        <v>20</v>
      </c>
      <c r="M104" s="70">
        <v>20</v>
      </c>
      <c r="N104" s="20"/>
      <c r="O104" s="92"/>
      <c r="P104" s="92"/>
      <c r="Q104" s="92"/>
      <c r="R104" s="92"/>
      <c r="S104" s="92"/>
      <c r="T104" s="92"/>
      <c r="U104" s="92"/>
      <c r="V104" s="92"/>
      <c r="W104" s="135"/>
      <c r="X104" s="15"/>
      <c r="Y104" s="98"/>
    </row>
    <row r="105" spans="1:25" ht="102" customHeight="1" thickBot="1" x14ac:dyDescent="0.25">
      <c r="A105" s="121"/>
      <c r="B105" s="115" t="s">
        <v>121</v>
      </c>
      <c r="C105" s="116"/>
      <c r="D105" s="60"/>
      <c r="E105" s="60" t="s">
        <v>122</v>
      </c>
      <c r="F105" s="61">
        <f>F68+F69</f>
        <v>505</v>
      </c>
      <c r="G105" s="61">
        <f t="shared" ref="G105:W105" si="15">G68+G69</f>
        <v>428</v>
      </c>
      <c r="H105" s="61">
        <f t="shared" si="15"/>
        <v>437</v>
      </c>
      <c r="I105" s="61">
        <f t="shared" si="15"/>
        <v>534</v>
      </c>
      <c r="J105" s="61">
        <f t="shared" si="15"/>
        <v>638</v>
      </c>
      <c r="K105" s="61">
        <f t="shared" si="15"/>
        <v>835</v>
      </c>
      <c r="L105" s="61">
        <f t="shared" si="15"/>
        <v>1076</v>
      </c>
      <c r="M105" s="61">
        <f t="shared" si="15"/>
        <v>1135</v>
      </c>
      <c r="N105" s="61">
        <f t="shared" si="15"/>
        <v>985</v>
      </c>
      <c r="O105" s="61">
        <f t="shared" si="15"/>
        <v>956</v>
      </c>
      <c r="P105" s="61">
        <f t="shared" si="15"/>
        <v>904</v>
      </c>
      <c r="Q105" s="61">
        <f t="shared" si="15"/>
        <v>684</v>
      </c>
      <c r="R105" s="61">
        <f t="shared" si="15"/>
        <v>642</v>
      </c>
      <c r="S105" s="61">
        <f t="shared" si="15"/>
        <v>588</v>
      </c>
      <c r="T105" s="61">
        <f t="shared" si="15"/>
        <v>518</v>
      </c>
      <c r="U105" s="61">
        <f t="shared" si="15"/>
        <v>475</v>
      </c>
      <c r="V105" s="61">
        <f t="shared" si="15"/>
        <v>428</v>
      </c>
      <c r="W105" s="136">
        <f t="shared" si="15"/>
        <v>1682</v>
      </c>
      <c r="X105" s="26"/>
      <c r="Y105" s="98"/>
    </row>
    <row r="106" spans="1:25" ht="17" hidden="1" x14ac:dyDescent="0.2">
      <c r="A106" s="121"/>
      <c r="B106" s="56" t="s">
        <v>123</v>
      </c>
      <c r="C106" s="62"/>
      <c r="D106" s="63"/>
      <c r="E106" s="63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119"/>
      <c r="Y106" s="98"/>
    </row>
    <row r="107" spans="1:25" s="65" customFormat="1" ht="17" hidden="1" x14ac:dyDescent="0.2">
      <c r="A107" s="125">
        <v>73</v>
      </c>
      <c r="B107" s="66" t="s">
        <v>124</v>
      </c>
      <c r="C107" s="67">
        <v>2680</v>
      </c>
      <c r="D107" s="66"/>
      <c r="E107" s="66" t="s">
        <v>125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>
        <v>150</v>
      </c>
      <c r="Q107" s="27">
        <v>150</v>
      </c>
      <c r="R107" s="27">
        <v>180</v>
      </c>
      <c r="S107" s="27">
        <v>180</v>
      </c>
      <c r="T107" s="27">
        <v>180</v>
      </c>
      <c r="U107" s="27">
        <v>180</v>
      </c>
      <c r="V107" s="27">
        <v>180</v>
      </c>
      <c r="W107" s="27">
        <v>180</v>
      </c>
      <c r="X107" s="67" t="s">
        <v>126</v>
      </c>
      <c r="Y107" s="117"/>
    </row>
    <row r="108" spans="1:25" s="65" customFormat="1" ht="17" hidden="1" x14ac:dyDescent="0.2">
      <c r="A108" s="125">
        <v>114</v>
      </c>
      <c r="B108" s="66" t="s">
        <v>127</v>
      </c>
      <c r="C108" s="67">
        <v>3000</v>
      </c>
      <c r="D108" s="66"/>
      <c r="E108" s="66" t="s">
        <v>125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150</v>
      </c>
      <c r="Q108" s="27">
        <v>150</v>
      </c>
      <c r="R108" s="27">
        <v>180</v>
      </c>
      <c r="S108" s="27">
        <v>180</v>
      </c>
      <c r="T108" s="27">
        <v>180</v>
      </c>
      <c r="U108" s="27">
        <v>180</v>
      </c>
      <c r="V108" s="27">
        <v>180</v>
      </c>
      <c r="W108" s="27">
        <v>180</v>
      </c>
      <c r="X108" s="67" t="s">
        <v>126</v>
      </c>
      <c r="Y108" s="117"/>
    </row>
  </sheetData>
  <phoneticPr fontId="12" type="noConversion"/>
  <pageMargins left="0.7" right="0.7" top="0.75" bottom="0.75" header="0.3" footer="0.3"/>
  <pageSetup paperSize="9" scale="1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A76D-A1C7-4DB2-BB2F-90C1EB9D2B18}">
  <dimension ref="A1:R3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33.33203125" customWidth="1"/>
  </cols>
  <sheetData>
    <row r="1" spans="1:18" ht="17" x14ac:dyDescent="0.2">
      <c r="A1" s="101"/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</row>
    <row r="2" spans="1:18" ht="16" x14ac:dyDescent="0.2">
      <c r="A2" s="101" t="s">
        <v>254</v>
      </c>
      <c r="B2" s="101">
        <f>'Plan period trajectory'!F105</f>
        <v>505</v>
      </c>
      <c r="C2" s="101">
        <f>'Plan period trajectory'!G105</f>
        <v>428</v>
      </c>
      <c r="D2" s="101">
        <f>'Plan period trajectory'!H105</f>
        <v>437</v>
      </c>
      <c r="E2" s="101">
        <f>'Plan period trajectory'!I105</f>
        <v>534</v>
      </c>
      <c r="F2" s="101">
        <f>'Plan period trajectory'!J105</f>
        <v>638</v>
      </c>
      <c r="G2" s="101">
        <f>'Plan period trajectory'!K105</f>
        <v>835</v>
      </c>
      <c r="H2" s="101">
        <f>'Plan period trajectory'!L105</f>
        <v>1076</v>
      </c>
      <c r="I2" s="101">
        <f>'Plan period trajectory'!M105</f>
        <v>1135</v>
      </c>
      <c r="J2" s="101">
        <f>'Plan period trajectory'!N105</f>
        <v>985</v>
      </c>
      <c r="K2" s="101">
        <f>'Plan period trajectory'!O105</f>
        <v>956</v>
      </c>
      <c r="L2" s="101">
        <f>'Plan period trajectory'!P105</f>
        <v>904</v>
      </c>
      <c r="M2" s="101">
        <f>'Plan period trajectory'!Q105</f>
        <v>684</v>
      </c>
      <c r="N2" s="101">
        <f>'Plan period trajectory'!R105</f>
        <v>642</v>
      </c>
      <c r="O2" s="101">
        <f>'Plan period trajectory'!S105</f>
        <v>588</v>
      </c>
      <c r="P2" s="101">
        <f>'Plan period trajectory'!T105</f>
        <v>518</v>
      </c>
      <c r="Q2" s="101">
        <f>'Plan period trajectory'!U105</f>
        <v>475</v>
      </c>
      <c r="R2" s="101">
        <f>'Plan period trajectory'!V105</f>
        <v>428</v>
      </c>
    </row>
    <row r="3" spans="1:18" ht="16" x14ac:dyDescent="0.2">
      <c r="A3" s="101" t="s">
        <v>255</v>
      </c>
      <c r="B3" s="101">
        <f>SUM($B$2:B2)</f>
        <v>505</v>
      </c>
      <c r="C3" s="101">
        <f>SUM($B$2:C2)</f>
        <v>933</v>
      </c>
      <c r="D3" s="101">
        <f>SUM($B$2:D2)</f>
        <v>1370</v>
      </c>
      <c r="E3" s="101">
        <f>SUM($B$2:E2)</f>
        <v>1904</v>
      </c>
      <c r="F3" s="101">
        <f>SUM($B$2:F2)</f>
        <v>2542</v>
      </c>
      <c r="G3" s="101">
        <f>SUM($B$2:G2)</f>
        <v>3377</v>
      </c>
      <c r="H3" s="101">
        <f>SUM($B$2:H2)</f>
        <v>4453</v>
      </c>
      <c r="I3" s="101">
        <f>SUM($B$2:I2)</f>
        <v>5588</v>
      </c>
      <c r="J3" s="101">
        <f>SUM($B$2:J2)</f>
        <v>6573</v>
      </c>
      <c r="K3" s="101">
        <f>SUM($B$2:K2)</f>
        <v>7529</v>
      </c>
      <c r="L3" s="101">
        <f>SUM($B$2:L2)</f>
        <v>8433</v>
      </c>
      <c r="M3" s="101">
        <f>SUM($B$2:M2)</f>
        <v>9117</v>
      </c>
      <c r="N3" s="101">
        <f>SUM($B$2:N2)</f>
        <v>9759</v>
      </c>
      <c r="O3" s="101">
        <f>SUM($B$2:O2)</f>
        <v>10347</v>
      </c>
      <c r="P3" s="101">
        <f>SUM($B$2:P2)</f>
        <v>10865</v>
      </c>
      <c r="Q3" s="101">
        <f>SUM($B$2:Q2)</f>
        <v>11340</v>
      </c>
      <c r="R3" s="101">
        <f>SUM($B$2:R2)</f>
        <v>11768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3BD0-8624-4519-93AE-94CCCABF47CB}">
  <dimension ref="A1:R3"/>
  <sheetViews>
    <sheetView zoomScale="85" zoomScaleNormal="85" workbookViewId="0">
      <selection activeCell="B3" sqref="B3"/>
    </sheetView>
  </sheetViews>
  <sheetFormatPr baseColWidth="10" defaultColWidth="8.83203125" defaultRowHeight="15" x14ac:dyDescent="0.2"/>
  <cols>
    <col min="1" max="1" width="31.1640625" customWidth="1"/>
  </cols>
  <sheetData>
    <row r="1" spans="1:18" ht="17" x14ac:dyDescent="0.2">
      <c r="A1" s="101"/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</row>
    <row r="2" spans="1:18" ht="16" x14ac:dyDescent="0.2">
      <c r="A2" s="101" t="s">
        <v>257</v>
      </c>
      <c r="B2" s="14">
        <v>636</v>
      </c>
      <c r="C2" s="14">
        <v>636</v>
      </c>
      <c r="D2" s="14">
        <v>636</v>
      </c>
      <c r="E2" s="14">
        <v>636</v>
      </c>
      <c r="F2" s="14">
        <v>636</v>
      </c>
      <c r="G2" s="14">
        <v>636</v>
      </c>
      <c r="H2" s="14">
        <v>636</v>
      </c>
      <c r="I2" s="14">
        <v>636</v>
      </c>
      <c r="J2" s="14">
        <v>636</v>
      </c>
      <c r="K2" s="14">
        <v>636</v>
      </c>
      <c r="L2" s="14">
        <v>636</v>
      </c>
      <c r="M2" s="14">
        <v>636</v>
      </c>
      <c r="N2" s="14">
        <v>636</v>
      </c>
      <c r="O2" s="14">
        <v>636</v>
      </c>
      <c r="P2" s="14">
        <v>636</v>
      </c>
      <c r="Q2" s="14">
        <v>636</v>
      </c>
      <c r="R2" s="14">
        <v>636</v>
      </c>
    </row>
    <row r="3" spans="1:18" ht="16" x14ac:dyDescent="0.2">
      <c r="A3" s="101" t="s">
        <v>254</v>
      </c>
      <c r="B3" s="101">
        <f>'Plan period trajectory'!F105</f>
        <v>505</v>
      </c>
      <c r="C3" s="101">
        <f>'Plan period trajectory'!G105</f>
        <v>428</v>
      </c>
      <c r="D3" s="101">
        <f>'Plan period trajectory'!H105</f>
        <v>437</v>
      </c>
      <c r="E3" s="101">
        <f>'Plan period trajectory'!I105</f>
        <v>534</v>
      </c>
      <c r="F3" s="101">
        <f>'Plan period trajectory'!J105</f>
        <v>638</v>
      </c>
      <c r="G3" s="101">
        <f>'Plan period trajectory'!K105</f>
        <v>835</v>
      </c>
      <c r="H3" s="101">
        <f>'Plan period trajectory'!L105</f>
        <v>1076</v>
      </c>
      <c r="I3" s="101">
        <f>'Plan period trajectory'!M105</f>
        <v>1135</v>
      </c>
      <c r="J3" s="101">
        <f>'Plan period trajectory'!N105</f>
        <v>985</v>
      </c>
      <c r="K3" s="101">
        <f>'Plan period trajectory'!O105</f>
        <v>956</v>
      </c>
      <c r="L3" s="101">
        <f>'Plan period trajectory'!P105</f>
        <v>904</v>
      </c>
      <c r="M3" s="101">
        <f>'Plan period trajectory'!Q105</f>
        <v>684</v>
      </c>
      <c r="N3" s="101">
        <f>'Plan period trajectory'!R105</f>
        <v>642</v>
      </c>
      <c r="O3" s="101">
        <f>'Plan period trajectory'!S105</f>
        <v>588</v>
      </c>
      <c r="P3" s="101">
        <f>'Plan period trajectory'!T105</f>
        <v>518</v>
      </c>
      <c r="Q3" s="101">
        <f>'Plan period trajectory'!U105</f>
        <v>475</v>
      </c>
      <c r="R3" s="101">
        <f>'Plan period trajectory'!V105</f>
        <v>428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C0E4-4D08-4437-932B-4344313D39C3}">
  <dimension ref="A1:C8"/>
  <sheetViews>
    <sheetView tabSelected="1" workbookViewId="0">
      <selection activeCell="C7" sqref="C7"/>
    </sheetView>
  </sheetViews>
  <sheetFormatPr baseColWidth="10" defaultColWidth="8.83203125" defaultRowHeight="15" x14ac:dyDescent="0.2"/>
  <cols>
    <col min="1" max="1" width="4.5" customWidth="1"/>
    <col min="2" max="2" width="33.83203125" customWidth="1"/>
    <col min="3" max="3" width="9.5" bestFit="1" customWidth="1"/>
  </cols>
  <sheetData>
    <row r="1" spans="1:3" ht="16" x14ac:dyDescent="0.2">
      <c r="A1" s="142" t="s">
        <v>253</v>
      </c>
      <c r="B1" s="143"/>
      <c r="C1" s="101"/>
    </row>
    <row r="2" spans="1:3" ht="16" x14ac:dyDescent="0.2">
      <c r="A2" s="101" t="s">
        <v>244</v>
      </c>
      <c r="B2" s="101" t="s">
        <v>251</v>
      </c>
      <c r="C2" s="101">
        <f>636*5</f>
        <v>3180</v>
      </c>
    </row>
    <row r="3" spans="1:3" ht="16" x14ac:dyDescent="0.2">
      <c r="A3" s="101" t="s">
        <v>245</v>
      </c>
      <c r="B3" s="101" t="s">
        <v>261</v>
      </c>
      <c r="C3" s="101">
        <f>((636*3)-(SUM('Plan period trajectory'!F105:H105)))</f>
        <v>538</v>
      </c>
    </row>
    <row r="4" spans="1:3" ht="16" x14ac:dyDescent="0.2">
      <c r="A4" s="101" t="s">
        <v>246</v>
      </c>
      <c r="B4" s="101" t="s">
        <v>252</v>
      </c>
      <c r="C4" s="101">
        <f>C2+C3</f>
        <v>3718</v>
      </c>
    </row>
    <row r="5" spans="1:3" ht="16" x14ac:dyDescent="0.2">
      <c r="A5" s="101" t="s">
        <v>247</v>
      </c>
      <c r="B5" s="101" t="s">
        <v>262</v>
      </c>
      <c r="C5" s="101">
        <f>ROUND((C4*1.05),0)</f>
        <v>3904</v>
      </c>
    </row>
    <row r="6" spans="1:3" ht="16" x14ac:dyDescent="0.2">
      <c r="A6" s="101" t="s">
        <v>248</v>
      </c>
      <c r="B6" s="101" t="s">
        <v>260</v>
      </c>
      <c r="C6" s="127">
        <f>C5/5</f>
        <v>780.8</v>
      </c>
    </row>
    <row r="7" spans="1:3" ht="16" x14ac:dyDescent="0.2">
      <c r="A7" s="101" t="s">
        <v>249</v>
      </c>
      <c r="B7" s="101" t="s">
        <v>263</v>
      </c>
      <c r="C7" s="101">
        <f>SUM('Plan period trajectory'!I105:M105)</f>
        <v>4218</v>
      </c>
    </row>
    <row r="8" spans="1:3" ht="16" x14ac:dyDescent="0.2">
      <c r="A8" s="101" t="s">
        <v>250</v>
      </c>
      <c r="B8" s="101" t="s">
        <v>259</v>
      </c>
      <c r="C8" s="141">
        <f>C7/C6</f>
        <v>5.4021516393442628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 period trajectory</vt:lpstr>
      <vt:lpstr>Annual &amp; cumulative completions</vt:lpstr>
      <vt:lpstr>Trajectory bar chart</vt:lpstr>
      <vt:lpstr>5yhls calculation at 1 Apr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Lewis</dc:creator>
  <cp:lastModifiedBy>Ian Kemp</cp:lastModifiedBy>
  <dcterms:created xsi:type="dcterms:W3CDTF">2025-12-18T14:19:50Z</dcterms:created>
  <dcterms:modified xsi:type="dcterms:W3CDTF">2026-08-03T13:47:08Z</dcterms:modified>
</cp:coreProperties>
</file>