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R:\Policy\DMR - New Structure\GN Growthpoint\GN Strategic Plan Review\Employment and Logistics\Strategic Logistics Position Paper 2025 - updated tables\"/>
    </mc:Choice>
  </mc:AlternateContent>
  <xr:revisionPtr revIDLastSave="0" documentId="8_{90909281-FD03-4D8F-8924-528F9BBD9539}" xr6:coauthVersionLast="47" xr6:coauthVersionMax="47" xr10:uidLastSave="{00000000-0000-0000-0000-000000000000}"/>
  <bookViews>
    <workbookView xWindow="28680" yWindow="-120" windowWidth="25440" windowHeight="15270" activeTab="2" xr2:uid="{00000000-000D-0000-FFFF-FFFF00000000}"/>
  </bookViews>
  <sheets>
    <sheet name="Original tables" sheetId="1" r:id="rId1"/>
    <sheet name="Updated Residual Demand" sheetId="2" r:id="rId2"/>
    <sheet name="Updated Tables for submis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C16" i="3"/>
  <c r="C78" i="3"/>
  <c r="C58" i="3"/>
  <c r="C54" i="3"/>
  <c r="C42" i="3"/>
  <c r="C35" i="3"/>
  <c r="C30" i="3"/>
  <c r="C24" i="3"/>
  <c r="C20" i="3"/>
  <c r="C62" i="3"/>
  <c r="C89" i="3"/>
  <c r="C91" i="3" s="1"/>
  <c r="C72" i="3"/>
  <c r="I11" i="1"/>
  <c r="I35" i="1"/>
  <c r="I36" i="1" s="1"/>
  <c r="I18" i="1"/>
  <c r="J43" i="1"/>
  <c r="J35" i="2"/>
  <c r="D81" i="2"/>
  <c r="D83" i="2" s="1"/>
  <c r="C81" i="2"/>
  <c r="C83" i="2" s="1"/>
  <c r="D70" i="2"/>
  <c r="C70" i="2"/>
  <c r="D65" i="2"/>
  <c r="D72" i="2" s="1"/>
  <c r="J38" i="2" s="1"/>
  <c r="C65" i="2"/>
  <c r="D55" i="2"/>
  <c r="C55" i="2"/>
  <c r="D51" i="2"/>
  <c r="C51" i="2"/>
  <c r="C57" i="2" s="1"/>
  <c r="I37" i="2" s="1"/>
  <c r="D39" i="2"/>
  <c r="C39" i="2"/>
  <c r="D32" i="2"/>
  <c r="C32" i="2"/>
  <c r="D27" i="2"/>
  <c r="C27" i="2"/>
  <c r="D21" i="2"/>
  <c r="C21" i="2"/>
  <c r="J19" i="2"/>
  <c r="D17" i="2"/>
  <c r="C17" i="2"/>
  <c r="D13" i="2"/>
  <c r="C13" i="2"/>
  <c r="C64" i="3" l="1"/>
  <c r="G24" i="3" s="1"/>
  <c r="C44" i="3"/>
  <c r="G9" i="3" s="1"/>
  <c r="C80" i="3"/>
  <c r="I21" i="2"/>
  <c r="I22" i="2" s="1"/>
  <c r="D57" i="2"/>
  <c r="C41" i="2"/>
  <c r="I6" i="2" s="1"/>
  <c r="C72" i="2"/>
  <c r="I38" i="2" s="1"/>
  <c r="I39" i="2" s="1"/>
  <c r="I41" i="2" s="1"/>
  <c r="I43" i="2" s="1"/>
  <c r="D41" i="2"/>
  <c r="J6" i="2" s="1"/>
  <c r="D81" i="1"/>
  <c r="D83" i="1" s="1"/>
  <c r="C81" i="1"/>
  <c r="C83" i="1" s="1"/>
  <c r="J40" i="1"/>
  <c r="I38" i="1"/>
  <c r="J35" i="1"/>
  <c r="J36" i="1" s="1"/>
  <c r="C70" i="1"/>
  <c r="D65" i="1"/>
  <c r="C65" i="1"/>
  <c r="D70" i="1"/>
  <c r="I19" i="1"/>
  <c r="G22" i="3" l="1"/>
  <c r="G25" i="3"/>
  <c r="G26" i="3" s="1"/>
  <c r="G28" i="3" s="1"/>
  <c r="G11" i="3"/>
  <c r="G12" i="3" s="1"/>
  <c r="G14" i="3" s="1"/>
  <c r="G27" i="3"/>
  <c r="G29" i="3" s="1"/>
  <c r="I40" i="2"/>
  <c r="I42" i="2" s="1"/>
  <c r="J21" i="2"/>
  <c r="J22" i="2" s="1"/>
  <c r="J37" i="2"/>
  <c r="J39" i="2" s="1"/>
  <c r="J23" i="2"/>
  <c r="J25" i="2"/>
  <c r="J24" i="2"/>
  <c r="J26" i="2" s="1"/>
  <c r="I24" i="2"/>
  <c r="I26" i="2" s="1"/>
  <c r="I23" i="2"/>
  <c r="I25" i="2" s="1"/>
  <c r="I8" i="2"/>
  <c r="I10" i="2" s="1"/>
  <c r="I12" i="2" s="1"/>
  <c r="J8" i="2"/>
  <c r="D72" i="1"/>
  <c r="C72" i="1"/>
  <c r="I41" i="1" s="1"/>
  <c r="J38" i="1"/>
  <c r="J37" i="1"/>
  <c r="J42" i="1"/>
  <c r="I37" i="1"/>
  <c r="G13" i="3" l="1"/>
  <c r="J41" i="2"/>
  <c r="J43" i="2" s="1"/>
  <c r="J40" i="2"/>
  <c r="J42" i="2" s="1"/>
  <c r="I9" i="2"/>
  <c r="I11" i="2" s="1"/>
  <c r="J10" i="2"/>
  <c r="J12" i="2" s="1"/>
  <c r="J9" i="2"/>
  <c r="J11" i="2"/>
  <c r="J44" i="1"/>
  <c r="J18" i="1" l="1"/>
  <c r="J19" i="1" s="1"/>
  <c r="D55" i="1"/>
  <c r="D51" i="1"/>
  <c r="C55" i="1"/>
  <c r="C51" i="1"/>
  <c r="D39" i="1"/>
  <c r="D32" i="1"/>
  <c r="D27" i="1"/>
  <c r="D21" i="1"/>
  <c r="D17" i="1"/>
  <c r="D13" i="1"/>
  <c r="C39" i="1"/>
  <c r="C32" i="1"/>
  <c r="C13" i="1"/>
  <c r="C27" i="1"/>
  <c r="C21" i="1"/>
  <c r="C17" i="1"/>
  <c r="D57" i="1" l="1"/>
  <c r="J23" i="1" s="1"/>
  <c r="J24" i="1" s="1"/>
  <c r="C57" i="1"/>
  <c r="I23" i="1" s="1"/>
  <c r="J21" i="1"/>
  <c r="J20" i="1"/>
  <c r="I21" i="1"/>
  <c r="I20" i="1"/>
  <c r="C41" i="1"/>
  <c r="I6" i="1" s="1"/>
  <c r="I7" i="1" s="1"/>
  <c r="D41" i="1"/>
  <c r="J6" i="1" s="1"/>
  <c r="J7" i="1" s="1"/>
  <c r="J9" i="1" s="1"/>
  <c r="J12" i="1" s="1"/>
  <c r="I25" i="1" l="1"/>
  <c r="I24" i="1"/>
  <c r="I40" i="1" s="1"/>
  <c r="I42" i="1" s="1"/>
  <c r="I26" i="1"/>
  <c r="J25" i="1"/>
  <c r="J26" i="1"/>
  <c r="J8" i="1"/>
  <c r="J11" i="1" s="1"/>
  <c r="I8" i="1"/>
  <c r="I9" i="1"/>
  <c r="I12" i="1" s="1"/>
</calcChain>
</file>

<file path=xl/sharedStrings.xml><?xml version="1.0" encoding="utf-8"?>
<sst xmlns="http://schemas.openxmlformats.org/spreadsheetml/2006/main" count="506" uniqueCount="125">
  <si>
    <t>Site name</t>
  </si>
  <si>
    <t>Address</t>
  </si>
  <si>
    <t>Floorspace sq. m</t>
  </si>
  <si>
    <t>Hectares</t>
  </si>
  <si>
    <t>Status</t>
  </si>
  <si>
    <t>Castlewood Business Park</t>
  </si>
  <si>
    <t>Unit 9A Farmwell Lane, Sutton</t>
  </si>
  <si>
    <t>complete</t>
  </si>
  <si>
    <t>Unit 6, Farmwell Lane Sutton</t>
  </si>
  <si>
    <t>West of Fulwood</t>
  </si>
  <si>
    <t>Land Adjacent Plot 4, Fulwood</t>
  </si>
  <si>
    <t>Under construction</t>
  </si>
  <si>
    <t>Harrier Park</t>
  </si>
  <si>
    <t>Allocation/permission</t>
  </si>
  <si>
    <t>Junction 27 M1</t>
  </si>
  <si>
    <t>Junction 27 M1 North East</t>
  </si>
  <si>
    <t>Planning Permission</t>
  </si>
  <si>
    <t>Junction 27 South East</t>
  </si>
  <si>
    <t>East of Lowmoor Road</t>
  </si>
  <si>
    <t>Lowmoor Road, Kirkby</t>
  </si>
  <si>
    <t>Draft allocation</t>
  </si>
  <si>
    <t>Stanton North</t>
  </si>
  <si>
    <t>New Stanton Park, Former Lows Lane, Stanton by Dale</t>
  </si>
  <si>
    <t>Planning permission</t>
  </si>
  <si>
    <t>Penniment Farm</t>
  </si>
  <si>
    <t>Unit 1, Penniment Farm</t>
  </si>
  <si>
    <t>Land at Brunel Drive</t>
  </si>
  <si>
    <t>Brunel Drive, Newark</t>
  </si>
  <si>
    <t>Land South of Newark</t>
  </si>
  <si>
    <t>Land off the A17 Coddington</t>
  </si>
  <si>
    <t>A17 Coddington</t>
  </si>
  <si>
    <t>Blenheim Drive</t>
  </si>
  <si>
    <t>Land at Firth Way, Bulwell</t>
  </si>
  <si>
    <t>Completed</t>
  </si>
  <si>
    <t>Former Horizon Factory</t>
  </si>
  <si>
    <t>Units 1 and 5 Power Park, Thane Road, Nottingham</t>
  </si>
  <si>
    <t>South of Clifton</t>
  </si>
  <si>
    <t>Fairham Business Park, Fairham</t>
  </si>
  <si>
    <t>Completed/under construction</t>
  </si>
  <si>
    <t>Land at Former RAF Newton</t>
  </si>
  <si>
    <t>Wellington Avenue, Newton</t>
  </si>
  <si>
    <t>North of Bingham</t>
  </si>
  <si>
    <t>Bingham</t>
  </si>
  <si>
    <t>Allocation</t>
  </si>
  <si>
    <t>Former Ratcliffe on Soar Power Station</t>
  </si>
  <si>
    <t>Ratcliffe on Soar</t>
  </si>
  <si>
    <t>Local Development Order</t>
  </si>
  <si>
    <t>ASHFIELD</t>
  </si>
  <si>
    <t>Sub Total</t>
  </si>
  <si>
    <t>EREWASH</t>
  </si>
  <si>
    <t>MANSFIELD</t>
  </si>
  <si>
    <t>NEWARK AND SHERWOOD</t>
  </si>
  <si>
    <t>NOTTINGHAM CITY</t>
  </si>
  <si>
    <t>RUSHCLIFFE</t>
  </si>
  <si>
    <t>GRAND TOTAL</t>
  </si>
  <si>
    <t xml:space="preserve">Table 1: Supply of sites within Study Area (Updates EBP Appendix 2 Table 1) </t>
  </si>
  <si>
    <t>Iceni assessment</t>
  </si>
  <si>
    <t>Estimated supply</t>
  </si>
  <si>
    <t>Residual demand</t>
  </si>
  <si>
    <t>Assume 10% redevelopment</t>
  </si>
  <si>
    <t>Assume 20% redevelopment</t>
  </si>
  <si>
    <t>Bennerley Former Coal Disposal Site</t>
  </si>
  <si>
    <t>Remaining demand with 10% redevelopment</t>
  </si>
  <si>
    <t>Remaining demand with 20% redevelopment</t>
  </si>
  <si>
    <t>Table 2: Residual Need (Updates EBP Appendix 2 Table 2)</t>
  </si>
  <si>
    <t xml:space="preserve"> (NB low plot ratio)</t>
  </si>
  <si>
    <t>Table 3: Additional potential supply within the study area (not inlcuded in EBP)</t>
  </si>
  <si>
    <t>East of Pinxton Lane</t>
  </si>
  <si>
    <t>Pinxton Lane / Junction Alfreton Road, Sutton in Ashfield</t>
  </si>
  <si>
    <t>Decision pending</t>
  </si>
  <si>
    <t>Land North of A617</t>
  </si>
  <si>
    <t>Sherwood Way, adjacent Summit Park</t>
  </si>
  <si>
    <t>Gas Valve Compound</t>
  </si>
  <si>
    <t>Cartwright Lane, South Normanton (extension to Panattoni Park J28)</t>
  </si>
  <si>
    <t>ASHFIED</t>
  </si>
  <si>
    <t>Potential further supply from study area ( Table 3)</t>
  </si>
  <si>
    <t>Estimated supply (Table 1)</t>
  </si>
  <si>
    <t>Resdiual demand accounting for further supply</t>
  </si>
  <si>
    <t>Bolsover, Horizon 29 former Coalite site</t>
  </si>
  <si>
    <t>Horizon 29, Buttermilk Lane, Bolsover</t>
  </si>
  <si>
    <t>completed under construction</t>
  </si>
  <si>
    <t>Netherfield Lane, Sawley</t>
  </si>
  <si>
    <t>planning permission</t>
  </si>
  <si>
    <t>Junction 1, A50 Castle Donnington</t>
  </si>
  <si>
    <t>BOLSOVER</t>
  </si>
  <si>
    <t>NORTH WEST LEICESTERSHIRE</t>
  </si>
  <si>
    <t>land at Netherfield Lane</t>
  </si>
  <si>
    <t>land south of Junction 1 A50</t>
  </si>
  <si>
    <t>Potential further supply from outside of study area</t>
  </si>
  <si>
    <t>Table 6: Residual Need (inlcudes potential supply from tables 3 and 5)</t>
  </si>
  <si>
    <t xml:space="preserve">Table 5: Additional potential supply not in study area but in theory capable of </t>
  </si>
  <si>
    <t>contribution towards meeting need (not inlcuded in EBP)</t>
  </si>
  <si>
    <t>Table 4: Residual Need (inlcudes potential supply from Table 3)</t>
  </si>
  <si>
    <t>Land South of A453 Ashby Road</t>
  </si>
  <si>
    <t>24/01200/FULM permitted</t>
  </si>
  <si>
    <t>NSIP (Pre-application stage)</t>
  </si>
  <si>
    <t>Land south of EMA</t>
  </si>
  <si>
    <t>Land at Sawley Interchange</t>
  </si>
  <si>
    <t>Tamworth Road, Sawley, adj ALDI warehouse</t>
  </si>
  <si>
    <t>Potential further supply from study area (Table 3)</t>
  </si>
  <si>
    <t>N/A</t>
  </si>
  <si>
    <t>GNSP allocation: Bennerley Former Coal Disposal Site</t>
  </si>
  <si>
    <t>GNSP Allocation: Bennerley Former Coal Disposal Site</t>
  </si>
  <si>
    <t>Table 7: Further potential supply not in study area but in theory capable of</t>
  </si>
  <si>
    <t>contributing towards meetng need (not inlcuded in EBP)</t>
  </si>
  <si>
    <t>Complete</t>
  </si>
  <si>
    <t>Complete/under construction</t>
  </si>
  <si>
    <t>Planning Application</t>
  </si>
  <si>
    <t>Land at Sawley Interchange (moved from table 7)</t>
  </si>
  <si>
    <t>Land adjacent Newlink Business Park (new site)</t>
  </si>
  <si>
    <t>Planning permission, commenced</t>
  </si>
  <si>
    <t>Land south of EMA*</t>
  </si>
  <si>
    <t>*326,500 sq m of employment space (including 300,000 sq m on EMG2 and 26,500 sq m within the existing EMG1), with an allowance for 103,500 sq m of additional mezzanine floors. Note proposal covers land which is part of 24/00727/OUTM, for 41 ha, 108,000 sq. m. B8 and 27,000 sq. m. B2 (191,500 = 326,500 - 135,000 from 24/00727/OUTM, no allowance for mezzanine)</t>
  </si>
  <si>
    <t>Table 4: Residual Need (includes potential supply from Table 3)</t>
  </si>
  <si>
    <t>Outline planing permission.</t>
  </si>
  <si>
    <t>Approved subject to S106</t>
  </si>
  <si>
    <r>
      <t>East of Lowmoor Road</t>
    </r>
    <r>
      <rPr>
        <sz val="11"/>
        <color rgb="FFFF0000"/>
        <rFont val="Calibri"/>
        <family val="2"/>
        <scheme val="minor"/>
      </rPr>
      <t>*</t>
    </r>
  </si>
  <si>
    <t>* Excluded as non strategic</t>
  </si>
  <si>
    <t>*Not included in Residual Need tables.</t>
  </si>
  <si>
    <t>Bolsover, Horizon 29 former Coalite site*</t>
  </si>
  <si>
    <t>land at Netherfield Lane*</t>
  </si>
  <si>
    <t>land south of Junction 1 A50*</t>
  </si>
  <si>
    <t xml:space="preserve">Greater Nottingham Strategic Plan Examination Initial Questions to the Councils (ID2) </t>
  </si>
  <si>
    <t>Question reference 43 and 44</t>
  </si>
  <si>
    <t>APPENDIX Q44b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</si>
</sst>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</font>
    <font>
      <sz val="11"/>
      <color theme="7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0" fontId="3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/>
    <xf numFmtId="0" fontId="0" fillId="0" borderId="4" xfId="0" applyBorder="1"/>
    <xf numFmtId="3" fontId="0" fillId="0" borderId="3" xfId="0" applyNumberFormat="1" applyBorder="1"/>
    <xf numFmtId="3" fontId="5" fillId="0" borderId="3" xfId="0" applyNumberFormat="1" applyFont="1" applyBorder="1"/>
    <xf numFmtId="3" fontId="4" fillId="0" borderId="4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3" fontId="4" fillId="0" borderId="1" xfId="0" applyNumberFormat="1" applyFont="1" applyBorder="1"/>
    <xf numFmtId="4" fontId="5" fillId="0" borderId="3" xfId="0" applyNumberFormat="1" applyFont="1" applyBorder="1"/>
    <xf numFmtId="4" fontId="4" fillId="0" borderId="4" xfId="0" applyNumberFormat="1" applyFont="1" applyBorder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164" fontId="0" fillId="2" borderId="1" xfId="0" applyNumberFormat="1" applyFill="1" applyBorder="1"/>
    <xf numFmtId="3" fontId="4" fillId="2" borderId="1" xfId="0" applyNumberFormat="1" applyFont="1" applyFill="1" applyBorder="1"/>
    <xf numFmtId="3" fontId="0" fillId="2" borderId="1" xfId="0" applyNumberFormat="1" applyFill="1" applyBorder="1"/>
    <xf numFmtId="0" fontId="4" fillId="0" borderId="0" xfId="0" applyFont="1"/>
    <xf numFmtId="3" fontId="4" fillId="0" borderId="0" xfId="0" applyNumberFormat="1" applyFont="1"/>
    <xf numFmtId="0" fontId="8" fillId="0" borderId="1" xfId="0" applyFont="1" applyBorder="1"/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/>
    <xf numFmtId="164" fontId="4" fillId="2" borderId="0" xfId="0" applyNumberFormat="1" applyFont="1" applyFill="1"/>
    <xf numFmtId="0" fontId="0" fillId="2" borderId="0" xfId="0" applyFill="1"/>
    <xf numFmtId="164" fontId="7" fillId="2" borderId="1" xfId="0" applyNumberFormat="1" applyFont="1" applyFill="1" applyBorder="1"/>
    <xf numFmtId="0" fontId="9" fillId="0" borderId="3" xfId="0" applyFont="1" applyBorder="1"/>
    <xf numFmtId="3" fontId="9" fillId="0" borderId="1" xfId="0" applyNumberFormat="1" applyFont="1" applyBorder="1"/>
    <xf numFmtId="3" fontId="9" fillId="0" borderId="3" xfId="0" applyNumberFormat="1" applyFont="1" applyBorder="1"/>
    <xf numFmtId="0" fontId="11" fillId="0" borderId="0" xfId="0" applyFont="1" applyAlignment="1">
      <alignment vertical="center" wrapText="1"/>
    </xf>
    <xf numFmtId="0" fontId="5" fillId="0" borderId="0" xfId="0" applyFont="1"/>
    <xf numFmtId="0" fontId="0" fillId="3" borderId="3" xfId="0" applyFill="1" applyBorder="1"/>
    <xf numFmtId="0" fontId="4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3" borderId="0" xfId="0" applyFill="1"/>
    <xf numFmtId="0" fontId="2" fillId="3" borderId="0" xfId="0" applyFont="1" applyFill="1"/>
    <xf numFmtId="0" fontId="6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/>
    </xf>
    <xf numFmtId="0" fontId="9" fillId="3" borderId="3" xfId="0" applyFont="1" applyFill="1" applyBorder="1"/>
    <xf numFmtId="0" fontId="12" fillId="3" borderId="3" xfId="0" applyFont="1" applyFill="1" applyBorder="1"/>
    <xf numFmtId="0" fontId="12" fillId="0" borderId="3" xfId="0" applyFont="1" applyBorder="1"/>
    <xf numFmtId="3" fontId="12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3"/>
  <sheetViews>
    <sheetView topLeftCell="A10" workbookViewId="0">
      <selection activeCell="E80" sqref="E80"/>
    </sheetView>
  </sheetViews>
  <sheetFormatPr defaultRowHeight="14.5" x14ac:dyDescent="0.35"/>
  <cols>
    <col min="1" max="1" width="26.453125" customWidth="1"/>
    <col min="2" max="2" width="37" customWidth="1"/>
    <col min="3" max="3" width="14.453125" customWidth="1"/>
    <col min="4" max="4" width="12.453125" customWidth="1"/>
    <col min="5" max="5" width="28.26953125" customWidth="1"/>
    <col min="8" max="8" width="47.08984375" customWidth="1"/>
    <col min="9" max="9" width="16.08984375" customWidth="1"/>
    <col min="10" max="10" width="9.453125" customWidth="1"/>
  </cols>
  <sheetData>
    <row r="2" spans="1:11" x14ac:dyDescent="0.35">
      <c r="A2" s="2" t="s">
        <v>55</v>
      </c>
      <c r="H2" s="2" t="s">
        <v>64</v>
      </c>
    </row>
    <row r="4" spans="1:1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H4" s="16"/>
      <c r="I4" s="1" t="s">
        <v>2</v>
      </c>
      <c r="J4" s="33" t="s">
        <v>3</v>
      </c>
    </row>
    <row r="5" spans="1:11" x14ac:dyDescent="0.35">
      <c r="A5" s="3" t="s">
        <v>47</v>
      </c>
      <c r="B5" s="4"/>
      <c r="C5" s="4"/>
      <c r="D5" s="4"/>
      <c r="E5" s="4"/>
      <c r="H5" s="16" t="s">
        <v>56</v>
      </c>
      <c r="I5" s="17">
        <v>1486000</v>
      </c>
      <c r="J5" s="25">
        <v>425</v>
      </c>
    </row>
    <row r="6" spans="1:11" x14ac:dyDescent="0.35">
      <c r="A6" s="5" t="s">
        <v>5</v>
      </c>
      <c r="B6" s="5" t="s">
        <v>6</v>
      </c>
      <c r="C6" s="13">
        <v>19235</v>
      </c>
      <c r="D6" s="5">
        <v>4.9000000000000004</v>
      </c>
      <c r="E6" s="5" t="s">
        <v>7</v>
      </c>
      <c r="H6" s="16" t="s">
        <v>76</v>
      </c>
      <c r="I6" s="17">
        <f>C41</f>
        <v>842459</v>
      </c>
      <c r="J6" s="25">
        <f>D41</f>
        <v>250.64</v>
      </c>
    </row>
    <row r="7" spans="1:11" x14ac:dyDescent="0.35">
      <c r="A7" s="5" t="s">
        <v>5</v>
      </c>
      <c r="B7" s="5" t="s">
        <v>8</v>
      </c>
      <c r="C7" s="13">
        <v>12467</v>
      </c>
      <c r="D7" s="5">
        <v>2.94</v>
      </c>
      <c r="E7" s="5" t="s">
        <v>7</v>
      </c>
      <c r="H7" s="16" t="s">
        <v>58</v>
      </c>
      <c r="I7" s="17">
        <f>I5-I6</f>
        <v>643541</v>
      </c>
      <c r="J7" s="25">
        <f>J5-J6</f>
        <v>174.36</v>
      </c>
    </row>
    <row r="8" spans="1:11" x14ac:dyDescent="0.35">
      <c r="A8" s="5" t="s">
        <v>9</v>
      </c>
      <c r="B8" s="5" t="s">
        <v>10</v>
      </c>
      <c r="C8" s="13">
        <v>17707</v>
      </c>
      <c r="D8" s="5">
        <v>5.68</v>
      </c>
      <c r="E8" s="5" t="s">
        <v>11</v>
      </c>
      <c r="H8" s="16" t="s">
        <v>59</v>
      </c>
      <c r="I8" s="17">
        <f>I7*0.1</f>
        <v>64354.100000000006</v>
      </c>
      <c r="J8" s="25">
        <f>J7*0.1</f>
        <v>17.436000000000003</v>
      </c>
    </row>
    <row r="9" spans="1:11" x14ac:dyDescent="0.35">
      <c r="A9" s="5" t="s">
        <v>12</v>
      </c>
      <c r="B9" s="5" t="s">
        <v>12</v>
      </c>
      <c r="C9" s="13">
        <v>27600</v>
      </c>
      <c r="D9" s="5">
        <v>6.69</v>
      </c>
      <c r="E9" s="5" t="s">
        <v>13</v>
      </c>
      <c r="H9" s="16" t="s">
        <v>60</v>
      </c>
      <c r="I9" s="17">
        <f>I7*0.2</f>
        <v>128708.20000000001</v>
      </c>
      <c r="J9" s="25">
        <f>J7*0.2</f>
        <v>34.872000000000007</v>
      </c>
    </row>
    <row r="10" spans="1:11" x14ac:dyDescent="0.35">
      <c r="A10" s="5" t="s">
        <v>14</v>
      </c>
      <c r="B10" s="5" t="s">
        <v>15</v>
      </c>
      <c r="C10" s="13">
        <v>65000</v>
      </c>
      <c r="D10" s="5">
        <v>26.32</v>
      </c>
      <c r="E10" s="5" t="s">
        <v>16</v>
      </c>
      <c r="H10" s="30" t="s">
        <v>102</v>
      </c>
      <c r="I10" s="31">
        <v>124500</v>
      </c>
      <c r="J10" s="37">
        <v>61</v>
      </c>
    </row>
    <row r="11" spans="1:11" x14ac:dyDescent="0.35">
      <c r="A11" s="5" t="s">
        <v>14</v>
      </c>
      <c r="B11" s="5" t="s">
        <v>17</v>
      </c>
      <c r="C11" s="13">
        <v>60851</v>
      </c>
      <c r="D11" s="5">
        <v>16.5</v>
      </c>
      <c r="E11" s="5" t="s">
        <v>16</v>
      </c>
      <c r="H11" s="18" t="s">
        <v>62</v>
      </c>
      <c r="I11" s="19">
        <f>I7-I8-I10</f>
        <v>454686.9</v>
      </c>
      <c r="J11" s="34">
        <f>J7-J8-J10</f>
        <v>95.924000000000007</v>
      </c>
      <c r="K11" t="s">
        <v>65</v>
      </c>
    </row>
    <row r="12" spans="1:11" x14ac:dyDescent="0.35">
      <c r="A12" s="5" t="s">
        <v>18</v>
      </c>
      <c r="B12" s="5" t="s">
        <v>19</v>
      </c>
      <c r="C12" s="13">
        <v>2806</v>
      </c>
      <c r="D12" s="5">
        <v>2.89</v>
      </c>
      <c r="E12" s="5" t="s">
        <v>20</v>
      </c>
      <c r="H12" s="18" t="s">
        <v>63</v>
      </c>
      <c r="I12" s="19">
        <f>I7-I9-I10</f>
        <v>390332.8</v>
      </c>
      <c r="J12" s="34">
        <f>J7-J9-J10</f>
        <v>78.488</v>
      </c>
    </row>
    <row r="13" spans="1:11" x14ac:dyDescent="0.35">
      <c r="A13" s="6" t="s">
        <v>48</v>
      </c>
      <c r="B13" s="7"/>
      <c r="C13" s="14">
        <f>C6+C7+C8+C9+C10+C11+C12</f>
        <v>205666</v>
      </c>
      <c r="D13" s="20">
        <f>D6+D7+D8+D9+D10+D11+D12</f>
        <v>65.92</v>
      </c>
      <c r="E13" s="20"/>
    </row>
    <row r="14" spans="1:11" x14ac:dyDescent="0.35">
      <c r="A14" s="5"/>
      <c r="B14" s="5"/>
      <c r="C14" s="13"/>
      <c r="D14" s="5"/>
      <c r="E14" s="5"/>
      <c r="H14" s="2" t="s">
        <v>92</v>
      </c>
    </row>
    <row r="15" spans="1:11" x14ac:dyDescent="0.35">
      <c r="A15" s="8" t="s">
        <v>49</v>
      </c>
      <c r="B15" s="5"/>
      <c r="C15" s="13"/>
      <c r="D15" s="5"/>
      <c r="E15" s="5"/>
    </row>
    <row r="16" spans="1:11" x14ac:dyDescent="0.35">
      <c r="A16" s="5" t="s">
        <v>21</v>
      </c>
      <c r="B16" s="5" t="s">
        <v>22</v>
      </c>
      <c r="C16" s="13">
        <v>95113</v>
      </c>
      <c r="D16" s="5">
        <v>27</v>
      </c>
      <c r="E16" s="5" t="s">
        <v>23</v>
      </c>
      <c r="H16" s="22"/>
      <c r="I16" s="22" t="s">
        <v>2</v>
      </c>
      <c r="J16" s="24" t="s">
        <v>3</v>
      </c>
    </row>
    <row r="17" spans="1:10" x14ac:dyDescent="0.35">
      <c r="A17" s="6" t="s">
        <v>48</v>
      </c>
      <c r="B17" s="7"/>
      <c r="C17" s="14">
        <f>C16</f>
        <v>95113</v>
      </c>
      <c r="D17" s="20">
        <f>D16</f>
        <v>27</v>
      </c>
      <c r="E17" s="20"/>
      <c r="H17" s="16" t="s">
        <v>56</v>
      </c>
      <c r="I17" s="17">
        <v>1486000</v>
      </c>
      <c r="J17" s="25">
        <v>425</v>
      </c>
    </row>
    <row r="18" spans="1:10" x14ac:dyDescent="0.35">
      <c r="A18" s="5"/>
      <c r="B18" s="5"/>
      <c r="C18" s="13"/>
      <c r="D18" s="5"/>
      <c r="E18" s="5"/>
      <c r="H18" s="16" t="s">
        <v>57</v>
      </c>
      <c r="I18" s="17">
        <f>C41</f>
        <v>842459</v>
      </c>
      <c r="J18" s="25">
        <f>D54</f>
        <v>15.2</v>
      </c>
    </row>
    <row r="19" spans="1:10" x14ac:dyDescent="0.35">
      <c r="A19" s="8" t="s">
        <v>50</v>
      </c>
      <c r="B19" s="5"/>
      <c r="C19" s="13"/>
      <c r="D19" s="5"/>
      <c r="E19" s="5"/>
      <c r="H19" s="16" t="s">
        <v>58</v>
      </c>
      <c r="I19" s="17">
        <f>I17-I18</f>
        <v>643541</v>
      </c>
      <c r="J19" s="25">
        <f>J17-J18</f>
        <v>409.8</v>
      </c>
    </row>
    <row r="20" spans="1:10" x14ac:dyDescent="0.35">
      <c r="A20" s="5" t="s">
        <v>24</v>
      </c>
      <c r="B20" s="5" t="s">
        <v>25</v>
      </c>
      <c r="C20" s="13">
        <v>13886</v>
      </c>
      <c r="D20" s="5">
        <v>3.64</v>
      </c>
      <c r="E20" s="5" t="s">
        <v>23</v>
      </c>
      <c r="H20" s="16" t="s">
        <v>59</v>
      </c>
      <c r="I20" s="17">
        <f>I19*0.1</f>
        <v>64354.100000000006</v>
      </c>
      <c r="J20" s="25">
        <f>J19*0.1</f>
        <v>40.980000000000004</v>
      </c>
    </row>
    <row r="21" spans="1:10" x14ac:dyDescent="0.35">
      <c r="A21" s="6" t="s">
        <v>48</v>
      </c>
      <c r="B21" s="7"/>
      <c r="C21" s="14">
        <f>C20</f>
        <v>13886</v>
      </c>
      <c r="D21" s="20">
        <f>D20</f>
        <v>3.64</v>
      </c>
      <c r="E21" s="20"/>
      <c r="H21" s="16" t="s">
        <v>60</v>
      </c>
      <c r="I21" s="17">
        <f>I19*0.2</f>
        <v>128708.20000000001</v>
      </c>
      <c r="J21" s="25">
        <f>J19*0.2</f>
        <v>81.960000000000008</v>
      </c>
    </row>
    <row r="22" spans="1:10" x14ac:dyDescent="0.35">
      <c r="A22" s="9"/>
      <c r="B22" s="5"/>
      <c r="C22" s="13"/>
      <c r="D22" s="5"/>
      <c r="E22" s="5"/>
      <c r="H22" s="30" t="s">
        <v>102</v>
      </c>
      <c r="I22" s="31">
        <v>124500</v>
      </c>
      <c r="J22" s="25">
        <v>61</v>
      </c>
    </row>
    <row r="23" spans="1:10" x14ac:dyDescent="0.35">
      <c r="A23" s="8" t="s">
        <v>51</v>
      </c>
      <c r="B23" s="5"/>
      <c r="C23" s="13"/>
      <c r="D23" s="5"/>
      <c r="E23" s="5"/>
      <c r="H23" s="30" t="s">
        <v>75</v>
      </c>
      <c r="I23" s="31">
        <f>C57</f>
        <v>184035</v>
      </c>
      <c r="J23" s="25">
        <f>D57</f>
        <v>69.209999999999994</v>
      </c>
    </row>
    <row r="24" spans="1:10" x14ac:dyDescent="0.35">
      <c r="A24" s="5" t="s">
        <v>26</v>
      </c>
      <c r="B24" s="5" t="s">
        <v>27</v>
      </c>
      <c r="C24" s="13">
        <v>63834</v>
      </c>
      <c r="D24" s="5">
        <v>15.61</v>
      </c>
      <c r="E24" s="5" t="s">
        <v>23</v>
      </c>
      <c r="H24" s="18" t="s">
        <v>77</v>
      </c>
      <c r="I24" s="19">
        <f>(I17-I18-I22-I23)</f>
        <v>335006</v>
      </c>
      <c r="J24" s="26">
        <f>(J19-J23)*0.1</f>
        <v>34.059000000000005</v>
      </c>
    </row>
    <row r="25" spans="1:10" x14ac:dyDescent="0.35">
      <c r="A25" s="5" t="s">
        <v>28</v>
      </c>
      <c r="B25" s="5" t="s">
        <v>28</v>
      </c>
      <c r="C25" s="13">
        <v>110000</v>
      </c>
      <c r="D25" s="5">
        <v>50</v>
      </c>
      <c r="E25" s="5" t="s">
        <v>23</v>
      </c>
      <c r="H25" s="18" t="s">
        <v>62</v>
      </c>
      <c r="I25" s="19">
        <f>(I17-I18-I22-I23-I20)</f>
        <v>270651.90000000002</v>
      </c>
      <c r="J25" s="26">
        <f>(J20-J24)*0.1</f>
        <v>0.69209999999999994</v>
      </c>
    </row>
    <row r="26" spans="1:10" x14ac:dyDescent="0.35">
      <c r="A26" s="5" t="s">
        <v>29</v>
      </c>
      <c r="B26" s="5" t="s">
        <v>30</v>
      </c>
      <c r="C26" s="13">
        <v>37000</v>
      </c>
      <c r="D26" s="5">
        <v>16.600000000000001</v>
      </c>
      <c r="E26" s="5" t="s">
        <v>23</v>
      </c>
      <c r="H26" s="18" t="s">
        <v>63</v>
      </c>
      <c r="I26" s="19">
        <f>(I17-I18-I22-I23-I21)</f>
        <v>206297.8</v>
      </c>
      <c r="J26" s="26">
        <f>(J20-J24)*0.2</f>
        <v>1.3841999999999999</v>
      </c>
    </row>
    <row r="27" spans="1:10" x14ac:dyDescent="0.35">
      <c r="A27" s="6" t="s">
        <v>48</v>
      </c>
      <c r="B27" s="7"/>
      <c r="C27" s="14">
        <f>C24+C25+C26</f>
        <v>210834</v>
      </c>
      <c r="D27" s="20">
        <f>D24+D25+D26</f>
        <v>82.210000000000008</v>
      </c>
      <c r="E27" s="20"/>
    </row>
    <row r="28" spans="1:10" x14ac:dyDescent="0.35">
      <c r="A28" s="5"/>
      <c r="B28" s="5"/>
      <c r="C28" s="13"/>
      <c r="D28" s="5"/>
      <c r="E28" s="5"/>
    </row>
    <row r="29" spans="1:10" x14ac:dyDescent="0.35">
      <c r="A29" s="8" t="s">
        <v>52</v>
      </c>
      <c r="B29" s="5"/>
      <c r="C29" s="13"/>
      <c r="D29" s="5"/>
      <c r="E29" s="5"/>
    </row>
    <row r="30" spans="1:10" x14ac:dyDescent="0.35">
      <c r="A30" s="5" t="s">
        <v>31</v>
      </c>
      <c r="B30" s="5" t="s">
        <v>32</v>
      </c>
      <c r="C30" s="13">
        <v>30603</v>
      </c>
      <c r="D30" s="5">
        <v>6.7</v>
      </c>
      <c r="E30" s="5" t="s">
        <v>33</v>
      </c>
    </row>
    <row r="31" spans="1:10" x14ac:dyDescent="0.35">
      <c r="A31" s="5" t="s">
        <v>34</v>
      </c>
      <c r="B31" s="5" t="s">
        <v>35</v>
      </c>
      <c r="C31" s="13">
        <v>22954</v>
      </c>
      <c r="D31" s="5">
        <v>6.59</v>
      </c>
      <c r="E31" s="5" t="s">
        <v>33</v>
      </c>
      <c r="H31" s="2" t="s">
        <v>89</v>
      </c>
    </row>
    <row r="32" spans="1:10" x14ac:dyDescent="0.35">
      <c r="A32" s="6" t="s">
        <v>48</v>
      </c>
      <c r="B32" s="7"/>
      <c r="C32" s="14">
        <f>C30+C31</f>
        <v>53557</v>
      </c>
      <c r="D32" s="20">
        <f>D30+D31</f>
        <v>13.29</v>
      </c>
      <c r="E32" s="20"/>
    </row>
    <row r="33" spans="1:10" x14ac:dyDescent="0.35">
      <c r="A33" s="5"/>
      <c r="B33" s="5"/>
      <c r="C33" s="13"/>
      <c r="D33" s="5"/>
      <c r="E33" s="5"/>
      <c r="H33" s="22"/>
      <c r="I33" s="22" t="s">
        <v>2</v>
      </c>
      <c r="J33" s="24" t="s">
        <v>3</v>
      </c>
    </row>
    <row r="34" spans="1:10" x14ac:dyDescent="0.35">
      <c r="A34" s="8" t="s">
        <v>53</v>
      </c>
      <c r="B34" s="5"/>
      <c r="C34" s="13"/>
      <c r="D34" s="5"/>
      <c r="E34" s="5"/>
      <c r="H34" s="16" t="s">
        <v>56</v>
      </c>
      <c r="I34" s="17">
        <v>1486000</v>
      </c>
      <c r="J34" s="25">
        <v>425</v>
      </c>
    </row>
    <row r="35" spans="1:10" x14ac:dyDescent="0.35">
      <c r="A35" s="5" t="s">
        <v>36</v>
      </c>
      <c r="B35" s="5" t="s">
        <v>37</v>
      </c>
      <c r="C35" s="13">
        <v>38419</v>
      </c>
      <c r="D35" s="5">
        <v>10.98</v>
      </c>
      <c r="E35" s="5" t="s">
        <v>38</v>
      </c>
      <c r="H35" s="16" t="s">
        <v>57</v>
      </c>
      <c r="I35" s="17">
        <f>C41</f>
        <v>842459</v>
      </c>
      <c r="J35" s="25">
        <f>D76</f>
        <v>0</v>
      </c>
    </row>
    <row r="36" spans="1:10" x14ac:dyDescent="0.35">
      <c r="A36" s="5" t="s">
        <v>39</v>
      </c>
      <c r="B36" s="5" t="s">
        <v>40</v>
      </c>
      <c r="C36" s="13">
        <v>13984</v>
      </c>
      <c r="D36" s="5">
        <v>4.0999999999999996</v>
      </c>
      <c r="E36" s="5" t="s">
        <v>23</v>
      </c>
      <c r="H36" s="16" t="s">
        <v>58</v>
      </c>
      <c r="I36" s="17">
        <f>I34-I35</f>
        <v>643541</v>
      </c>
      <c r="J36" s="25">
        <f>J34-J35</f>
        <v>425</v>
      </c>
    </row>
    <row r="37" spans="1:10" x14ac:dyDescent="0.35">
      <c r="A37" s="5" t="s">
        <v>41</v>
      </c>
      <c r="B37" s="5" t="s">
        <v>42</v>
      </c>
      <c r="C37" s="13">
        <v>31000</v>
      </c>
      <c r="D37" s="5">
        <v>7.1</v>
      </c>
      <c r="E37" s="5" t="s">
        <v>43</v>
      </c>
      <c r="H37" s="16" t="s">
        <v>59</v>
      </c>
      <c r="I37" s="17">
        <f>I36*0.1</f>
        <v>64354.100000000006</v>
      </c>
      <c r="J37" s="25">
        <f>J36*0.1</f>
        <v>42.5</v>
      </c>
    </row>
    <row r="38" spans="1:10" x14ac:dyDescent="0.35">
      <c r="A38" s="5" t="s">
        <v>44</v>
      </c>
      <c r="B38" s="5" t="s">
        <v>45</v>
      </c>
      <c r="C38" s="13">
        <v>180000</v>
      </c>
      <c r="D38" s="5">
        <v>36.4</v>
      </c>
      <c r="E38" s="5" t="s">
        <v>46</v>
      </c>
      <c r="H38" s="16" t="s">
        <v>60</v>
      </c>
      <c r="I38" s="17">
        <f>I36*0.2</f>
        <v>128708.20000000001</v>
      </c>
      <c r="J38" s="25">
        <f>J36*0.2</f>
        <v>85</v>
      </c>
    </row>
    <row r="39" spans="1:10" x14ac:dyDescent="0.35">
      <c r="A39" s="6" t="s">
        <v>48</v>
      </c>
      <c r="B39" s="7"/>
      <c r="C39" s="14">
        <f>C35+C36+C37+C38</f>
        <v>263403</v>
      </c>
      <c r="D39" s="20">
        <f>D35+D36+D37+D38</f>
        <v>58.58</v>
      </c>
      <c r="E39" s="5"/>
      <c r="H39" s="30" t="s">
        <v>61</v>
      </c>
      <c r="I39" s="31">
        <v>124500</v>
      </c>
      <c r="J39" s="25">
        <v>61</v>
      </c>
    </row>
    <row r="40" spans="1:10" x14ac:dyDescent="0.35">
      <c r="A40" s="5"/>
      <c r="B40" s="5"/>
      <c r="C40" s="13"/>
      <c r="D40" s="5"/>
      <c r="E40" s="5"/>
      <c r="H40" s="30" t="s">
        <v>75</v>
      </c>
      <c r="I40" s="31">
        <f>I24</f>
        <v>335006</v>
      </c>
      <c r="J40" s="25">
        <f>D80</f>
        <v>15.4</v>
      </c>
    </row>
    <row r="41" spans="1:10" x14ac:dyDescent="0.35">
      <c r="A41" s="10" t="s">
        <v>54</v>
      </c>
      <c r="B41" s="11"/>
      <c r="C41" s="15">
        <f>C13+C17+C21+C27+C32+C39</f>
        <v>842459</v>
      </c>
      <c r="D41" s="21">
        <f>D13+D17+D21+D27+D32+D39</f>
        <v>250.64</v>
      </c>
      <c r="E41" s="12"/>
      <c r="H41" s="30" t="s">
        <v>88</v>
      </c>
      <c r="I41" s="31">
        <f>C72</f>
        <v>218227</v>
      </c>
      <c r="J41" s="25"/>
    </row>
    <row r="42" spans="1:10" x14ac:dyDescent="0.35">
      <c r="H42" s="18" t="s">
        <v>77</v>
      </c>
      <c r="I42" s="19">
        <f>(I34-I35-I39-I40-I41)</f>
        <v>-34192</v>
      </c>
      <c r="J42" s="26">
        <f>(J36-J40)*0.1</f>
        <v>40.960000000000008</v>
      </c>
    </row>
    <row r="43" spans="1:10" x14ac:dyDescent="0.35">
      <c r="H43" s="18" t="s">
        <v>62</v>
      </c>
      <c r="I43" s="32" t="s">
        <v>100</v>
      </c>
      <c r="J43" s="26">
        <f>(J37-J42)*0.1</f>
        <v>0.15399999999999922</v>
      </c>
    </row>
    <row r="44" spans="1:10" x14ac:dyDescent="0.35">
      <c r="A44" s="2" t="s">
        <v>66</v>
      </c>
      <c r="H44" s="18" t="s">
        <v>63</v>
      </c>
      <c r="I44" s="32" t="s">
        <v>100</v>
      </c>
      <c r="J44" s="26">
        <f>(J37-J42)*0.2</f>
        <v>0.30799999999999844</v>
      </c>
    </row>
    <row r="46" spans="1:10" x14ac:dyDescent="0.35">
      <c r="A46" s="22" t="s">
        <v>0</v>
      </c>
      <c r="B46" s="22" t="s">
        <v>1</v>
      </c>
      <c r="C46" s="22" t="s">
        <v>2</v>
      </c>
      <c r="D46" s="22" t="s">
        <v>3</v>
      </c>
      <c r="E46" s="22" t="s">
        <v>4</v>
      </c>
    </row>
    <row r="47" spans="1:10" x14ac:dyDescent="0.35">
      <c r="A47" s="3" t="s">
        <v>74</v>
      </c>
      <c r="B47" s="23"/>
      <c r="C47" s="23"/>
      <c r="D47" s="23"/>
      <c r="E47" s="23"/>
    </row>
    <row r="48" spans="1:10" x14ac:dyDescent="0.35">
      <c r="A48" s="5" t="s">
        <v>67</v>
      </c>
      <c r="B48" s="5" t="s">
        <v>68</v>
      </c>
      <c r="C48" s="13">
        <v>80250</v>
      </c>
      <c r="D48" s="5">
        <v>33</v>
      </c>
      <c r="E48" s="5" t="s">
        <v>69</v>
      </c>
    </row>
    <row r="49" spans="1:5" x14ac:dyDescent="0.35">
      <c r="A49" s="5" t="s">
        <v>70</v>
      </c>
      <c r="B49" s="5" t="s">
        <v>71</v>
      </c>
      <c r="C49" s="13">
        <v>15997</v>
      </c>
      <c r="D49" s="5">
        <v>8.8000000000000007</v>
      </c>
      <c r="E49" s="5" t="s">
        <v>69</v>
      </c>
    </row>
    <row r="50" spans="1:5" x14ac:dyDescent="0.35">
      <c r="A50" s="5" t="s">
        <v>72</v>
      </c>
      <c r="B50" s="5" t="s">
        <v>73</v>
      </c>
      <c r="C50" s="13">
        <v>39014</v>
      </c>
      <c r="D50" s="5">
        <v>12.21</v>
      </c>
      <c r="E50" s="5" t="s">
        <v>16</v>
      </c>
    </row>
    <row r="51" spans="1:5" x14ac:dyDescent="0.35">
      <c r="A51" s="6" t="s">
        <v>48</v>
      </c>
      <c r="B51" s="7"/>
      <c r="C51" s="14">
        <f>SUM(C48:C50)</f>
        <v>135261</v>
      </c>
      <c r="D51" s="20">
        <f>SUM(D48:D50)</f>
        <v>54.01</v>
      </c>
      <c r="E51" s="5"/>
    </row>
    <row r="52" spans="1:5" x14ac:dyDescent="0.35">
      <c r="A52" s="5"/>
      <c r="B52" s="5"/>
      <c r="C52" s="5"/>
      <c r="D52" s="5"/>
      <c r="E52" s="5"/>
    </row>
    <row r="53" spans="1:5" x14ac:dyDescent="0.35">
      <c r="A53" s="8" t="s">
        <v>50</v>
      </c>
      <c r="B53" s="5"/>
      <c r="C53" s="5"/>
      <c r="D53" s="5"/>
      <c r="E53" s="5"/>
    </row>
    <row r="54" spans="1:5" x14ac:dyDescent="0.35">
      <c r="A54" s="5" t="s">
        <v>70</v>
      </c>
      <c r="B54" s="5" t="s">
        <v>71</v>
      </c>
      <c r="C54" s="13">
        <v>48774</v>
      </c>
      <c r="D54" s="5">
        <v>15.2</v>
      </c>
      <c r="E54" s="5" t="s">
        <v>16</v>
      </c>
    </row>
    <row r="55" spans="1:5" x14ac:dyDescent="0.35">
      <c r="A55" s="6" t="s">
        <v>48</v>
      </c>
      <c r="B55" s="7"/>
      <c r="C55" s="14">
        <f>C54</f>
        <v>48774</v>
      </c>
      <c r="D55" s="20">
        <f>D54</f>
        <v>15.2</v>
      </c>
      <c r="E55" s="5"/>
    </row>
    <row r="56" spans="1:5" x14ac:dyDescent="0.35">
      <c r="A56" s="5"/>
      <c r="B56" s="5"/>
      <c r="C56" s="5"/>
      <c r="D56" s="5"/>
      <c r="E56" s="5"/>
    </row>
    <row r="57" spans="1:5" x14ac:dyDescent="0.35">
      <c r="A57" s="10" t="s">
        <v>54</v>
      </c>
      <c r="B57" s="11"/>
      <c r="C57" s="15">
        <f>C51+C55</f>
        <v>184035</v>
      </c>
      <c r="D57" s="21">
        <f>D51+D55</f>
        <v>69.209999999999994</v>
      </c>
      <c r="E57" s="12"/>
    </row>
    <row r="59" spans="1:5" x14ac:dyDescent="0.35">
      <c r="A59" s="2" t="s">
        <v>90</v>
      </c>
    </row>
    <row r="60" spans="1:5" x14ac:dyDescent="0.35">
      <c r="A60" s="2" t="s">
        <v>91</v>
      </c>
    </row>
    <row r="62" spans="1:5" x14ac:dyDescent="0.35">
      <c r="A62" s="22" t="s">
        <v>0</v>
      </c>
      <c r="B62" s="22" t="s">
        <v>1</v>
      </c>
      <c r="C62" s="22" t="s">
        <v>2</v>
      </c>
      <c r="D62" s="22" t="s">
        <v>3</v>
      </c>
      <c r="E62" s="22" t="s">
        <v>4</v>
      </c>
    </row>
    <row r="63" spans="1:5" x14ac:dyDescent="0.35">
      <c r="A63" s="3" t="s">
        <v>84</v>
      </c>
      <c r="B63" s="23"/>
      <c r="C63" s="23"/>
      <c r="D63" s="23"/>
      <c r="E63" s="23"/>
    </row>
    <row r="64" spans="1:5" x14ac:dyDescent="0.35">
      <c r="A64" s="5" t="s">
        <v>78</v>
      </c>
      <c r="B64" s="5" t="s">
        <v>79</v>
      </c>
      <c r="C64" s="13">
        <v>46760</v>
      </c>
      <c r="D64" s="5">
        <v>8</v>
      </c>
      <c r="E64" s="5" t="s">
        <v>80</v>
      </c>
    </row>
    <row r="65" spans="1:5" x14ac:dyDescent="0.35">
      <c r="A65" s="6" t="s">
        <v>48</v>
      </c>
      <c r="B65" s="7"/>
      <c r="C65" s="14">
        <f>SUM(C62:C64)</f>
        <v>46760</v>
      </c>
      <c r="D65" s="20">
        <f>SUM(D62:D64)</f>
        <v>8</v>
      </c>
      <c r="E65" s="5"/>
    </row>
    <row r="66" spans="1:5" x14ac:dyDescent="0.35">
      <c r="A66" s="5"/>
      <c r="B66" s="5"/>
      <c r="C66" s="5"/>
      <c r="D66" s="5"/>
      <c r="E66" s="5"/>
    </row>
    <row r="67" spans="1:5" x14ac:dyDescent="0.35">
      <c r="A67" s="8" t="s">
        <v>85</v>
      </c>
      <c r="B67" s="5"/>
      <c r="C67" s="5"/>
      <c r="D67" s="5"/>
      <c r="E67" s="5"/>
    </row>
    <row r="68" spans="1:5" x14ac:dyDescent="0.35">
      <c r="A68" s="5" t="s">
        <v>86</v>
      </c>
      <c r="B68" s="5" t="s">
        <v>81</v>
      </c>
      <c r="C68" s="13">
        <v>78967</v>
      </c>
      <c r="D68" s="5">
        <v>17.5</v>
      </c>
      <c r="E68" s="5" t="s">
        <v>82</v>
      </c>
    </row>
    <row r="69" spans="1:5" x14ac:dyDescent="0.35">
      <c r="A69" s="5" t="s">
        <v>87</v>
      </c>
      <c r="B69" s="5" t="s">
        <v>83</v>
      </c>
      <c r="C69" s="13">
        <v>92500</v>
      </c>
      <c r="D69" s="5">
        <v>20.6</v>
      </c>
      <c r="E69" s="5" t="s">
        <v>82</v>
      </c>
    </row>
    <row r="70" spans="1:5" x14ac:dyDescent="0.35">
      <c r="A70" s="6" t="s">
        <v>48</v>
      </c>
      <c r="B70" s="7"/>
      <c r="C70" s="14">
        <f>SUM(C68:C69)</f>
        <v>171467</v>
      </c>
      <c r="D70" s="20">
        <f>SUM(D67:D69)</f>
        <v>38.1</v>
      </c>
      <c r="E70" s="5"/>
    </row>
    <row r="71" spans="1:5" x14ac:dyDescent="0.35">
      <c r="A71" s="5"/>
      <c r="B71" s="5"/>
      <c r="C71" s="5"/>
      <c r="D71" s="5"/>
      <c r="E71" s="5"/>
    </row>
    <row r="72" spans="1:5" x14ac:dyDescent="0.35">
      <c r="A72" s="10" t="s">
        <v>54</v>
      </c>
      <c r="B72" s="11"/>
      <c r="C72" s="15">
        <f>C65+C70</f>
        <v>218227</v>
      </c>
      <c r="D72" s="15">
        <f>D65+D70</f>
        <v>46.1</v>
      </c>
      <c r="E72" s="12"/>
    </row>
    <row r="74" spans="1:5" x14ac:dyDescent="0.35">
      <c r="A74" s="2" t="s">
        <v>103</v>
      </c>
    </row>
    <row r="75" spans="1:5" x14ac:dyDescent="0.35">
      <c r="A75" s="2" t="s">
        <v>104</v>
      </c>
    </row>
    <row r="77" spans="1:5" x14ac:dyDescent="0.35">
      <c r="A77" s="22" t="s">
        <v>0</v>
      </c>
      <c r="B77" s="22" t="s">
        <v>1</v>
      </c>
      <c r="C77" s="22" t="s">
        <v>2</v>
      </c>
      <c r="D77" s="22" t="s">
        <v>3</v>
      </c>
      <c r="E77" s="22" t="s">
        <v>4</v>
      </c>
    </row>
    <row r="78" spans="1:5" x14ac:dyDescent="0.35">
      <c r="A78" s="8" t="s">
        <v>85</v>
      </c>
      <c r="B78" s="5"/>
      <c r="C78" s="5"/>
      <c r="D78" s="5"/>
      <c r="E78" s="5"/>
    </row>
    <row r="79" spans="1:5" x14ac:dyDescent="0.35">
      <c r="A79" s="5" t="s">
        <v>96</v>
      </c>
      <c r="B79" s="5" t="s">
        <v>93</v>
      </c>
      <c r="C79" s="13">
        <v>191500</v>
      </c>
      <c r="D79" s="5">
        <v>41.28</v>
      </c>
      <c r="E79" s="5" t="s">
        <v>95</v>
      </c>
    </row>
    <row r="80" spans="1:5" x14ac:dyDescent="0.35">
      <c r="A80" s="5" t="s">
        <v>97</v>
      </c>
      <c r="B80" s="5" t="s">
        <v>98</v>
      </c>
      <c r="C80" s="13">
        <v>59500</v>
      </c>
      <c r="D80" s="5">
        <v>15.4</v>
      </c>
      <c r="E80" s="5" t="s">
        <v>94</v>
      </c>
    </row>
    <row r="81" spans="1:5" x14ac:dyDescent="0.35">
      <c r="A81" s="6" t="s">
        <v>48</v>
      </c>
      <c r="B81" s="7"/>
      <c r="C81" s="14">
        <f>SUM(C79:C80)</f>
        <v>251000</v>
      </c>
      <c r="D81" s="20">
        <f>SUM(D78:D80)</f>
        <v>56.68</v>
      </c>
      <c r="E81" s="5"/>
    </row>
    <row r="82" spans="1:5" x14ac:dyDescent="0.35">
      <c r="A82" s="5"/>
      <c r="B82" s="5"/>
      <c r="C82" s="5"/>
      <c r="D82" s="5"/>
      <c r="E82" s="5"/>
    </row>
    <row r="83" spans="1:5" x14ac:dyDescent="0.35">
      <c r="A83" s="10" t="s">
        <v>54</v>
      </c>
      <c r="B83" s="11"/>
      <c r="C83" s="15">
        <f>C76+C81</f>
        <v>251000</v>
      </c>
      <c r="D83" s="15">
        <f>D76+D81</f>
        <v>56.68</v>
      </c>
      <c r="E83" s="12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11D8-E033-49D5-8100-F90510A936F8}">
  <sheetPr>
    <pageSetUpPr fitToPage="1"/>
  </sheetPr>
  <dimension ref="A2:K83"/>
  <sheetViews>
    <sheetView topLeftCell="B1" workbookViewId="0">
      <selection activeCell="I9" sqref="I9"/>
    </sheetView>
  </sheetViews>
  <sheetFormatPr defaultRowHeight="14.5" x14ac:dyDescent="0.35"/>
  <cols>
    <col min="1" max="1" width="26.453125" customWidth="1"/>
    <col min="2" max="2" width="37" customWidth="1"/>
    <col min="3" max="3" width="14.453125" customWidth="1"/>
    <col min="4" max="4" width="12.453125" customWidth="1"/>
    <col min="5" max="5" width="28.26953125" customWidth="1"/>
    <col min="8" max="8" width="48.54296875" customWidth="1"/>
    <col min="9" max="9" width="16.08984375" customWidth="1"/>
    <col min="10" max="10" width="9.453125" customWidth="1"/>
  </cols>
  <sheetData>
    <row r="2" spans="1:11" x14ac:dyDescent="0.35">
      <c r="A2" s="2" t="s">
        <v>55</v>
      </c>
      <c r="H2" s="2" t="s">
        <v>64</v>
      </c>
    </row>
    <row r="4" spans="1:1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H4" s="16"/>
      <c r="I4" s="1" t="s">
        <v>2</v>
      </c>
      <c r="J4" s="33" t="s">
        <v>3</v>
      </c>
    </row>
    <row r="5" spans="1:11" x14ac:dyDescent="0.35">
      <c r="A5" s="3" t="s">
        <v>47</v>
      </c>
      <c r="B5" s="4"/>
      <c r="C5" s="4"/>
      <c r="D5" s="4"/>
      <c r="E5" s="4"/>
      <c r="H5" s="16" t="s">
        <v>56</v>
      </c>
      <c r="I5" s="17">
        <v>1486000</v>
      </c>
      <c r="J5" s="25">
        <v>425</v>
      </c>
    </row>
    <row r="6" spans="1:11" x14ac:dyDescent="0.35">
      <c r="A6" s="5" t="s">
        <v>5</v>
      </c>
      <c r="B6" s="5" t="s">
        <v>6</v>
      </c>
      <c r="C6" s="13">
        <v>19235</v>
      </c>
      <c r="D6" s="5">
        <v>4.9000000000000004</v>
      </c>
      <c r="E6" s="5" t="s">
        <v>7</v>
      </c>
      <c r="H6" s="16" t="s">
        <v>76</v>
      </c>
      <c r="I6" s="17">
        <f>C41</f>
        <v>842459</v>
      </c>
      <c r="J6" s="25">
        <f>D41</f>
        <v>250.64</v>
      </c>
    </row>
    <row r="7" spans="1:11" x14ac:dyDescent="0.35">
      <c r="A7" s="5" t="s">
        <v>5</v>
      </c>
      <c r="B7" s="5" t="s">
        <v>8</v>
      </c>
      <c r="C7" s="13">
        <v>12467</v>
      </c>
      <c r="D7" s="5">
        <v>2.94</v>
      </c>
      <c r="E7" s="5" t="s">
        <v>7</v>
      </c>
      <c r="H7" s="30" t="s">
        <v>101</v>
      </c>
      <c r="I7" s="31">
        <v>124500</v>
      </c>
      <c r="J7" s="25">
        <v>61</v>
      </c>
      <c r="K7" t="s">
        <v>65</v>
      </c>
    </row>
    <row r="8" spans="1:11" x14ac:dyDescent="0.35">
      <c r="A8" s="5" t="s">
        <v>9</v>
      </c>
      <c r="B8" s="5" t="s">
        <v>10</v>
      </c>
      <c r="C8" s="13">
        <v>17707</v>
      </c>
      <c r="D8" s="5">
        <v>5.68</v>
      </c>
      <c r="E8" s="5" t="s">
        <v>11</v>
      </c>
      <c r="H8" s="16" t="s">
        <v>58</v>
      </c>
      <c r="I8" s="17">
        <f>I5-I6-I7</f>
        <v>519041</v>
      </c>
      <c r="J8" s="25">
        <f>J5-J6-J7</f>
        <v>113.36000000000001</v>
      </c>
    </row>
    <row r="9" spans="1:11" x14ac:dyDescent="0.35">
      <c r="A9" s="5" t="s">
        <v>12</v>
      </c>
      <c r="B9" s="5" t="s">
        <v>12</v>
      </c>
      <c r="C9" s="13">
        <v>27600</v>
      </c>
      <c r="D9" s="5">
        <v>6.69</v>
      </c>
      <c r="E9" s="5" t="s">
        <v>13</v>
      </c>
      <c r="H9" s="16" t="s">
        <v>59</v>
      </c>
      <c r="I9" s="17">
        <f>I8*0.1</f>
        <v>51904.100000000006</v>
      </c>
      <c r="J9" s="25">
        <f>J8*0.1</f>
        <v>11.336000000000002</v>
      </c>
    </row>
    <row r="10" spans="1:11" x14ac:dyDescent="0.35">
      <c r="A10" s="5" t="s">
        <v>14</v>
      </c>
      <c r="B10" s="5" t="s">
        <v>15</v>
      </c>
      <c r="C10" s="13">
        <v>65000</v>
      </c>
      <c r="D10" s="5">
        <v>26.32</v>
      </c>
      <c r="E10" s="5" t="s">
        <v>16</v>
      </c>
      <c r="H10" s="16" t="s">
        <v>60</v>
      </c>
      <c r="I10" s="17">
        <f>I8*0.2</f>
        <v>103808.20000000001</v>
      </c>
      <c r="J10" s="25">
        <f>J8*0.2</f>
        <v>22.672000000000004</v>
      </c>
    </row>
    <row r="11" spans="1:11" x14ac:dyDescent="0.35">
      <c r="A11" s="5" t="s">
        <v>14</v>
      </c>
      <c r="B11" s="5" t="s">
        <v>17</v>
      </c>
      <c r="C11" s="13">
        <v>60851</v>
      </c>
      <c r="D11" s="5">
        <v>16.5</v>
      </c>
      <c r="E11" s="5" t="s">
        <v>16</v>
      </c>
      <c r="H11" s="18" t="s">
        <v>62</v>
      </c>
      <c r="I11" s="19">
        <f>I8-I9</f>
        <v>467136.9</v>
      </c>
      <c r="J11" s="34">
        <f>J8-J9-J7</f>
        <v>41.024000000000015</v>
      </c>
    </row>
    <row r="12" spans="1:11" x14ac:dyDescent="0.35">
      <c r="A12" s="5" t="s">
        <v>18</v>
      </c>
      <c r="B12" s="5" t="s">
        <v>19</v>
      </c>
      <c r="C12" s="13">
        <v>2806</v>
      </c>
      <c r="D12" s="5">
        <v>2.89</v>
      </c>
      <c r="E12" s="5" t="s">
        <v>20</v>
      </c>
      <c r="H12" s="18" t="s">
        <v>63</v>
      </c>
      <c r="I12" s="19">
        <f>I8-I10</f>
        <v>415232.8</v>
      </c>
      <c r="J12" s="34">
        <f>J8-J10-J7</f>
        <v>29.688000000000017</v>
      </c>
    </row>
    <row r="13" spans="1:11" x14ac:dyDescent="0.35">
      <c r="A13" s="6" t="s">
        <v>48</v>
      </c>
      <c r="B13" s="7"/>
      <c r="C13" s="14">
        <f>C6+C7+C8+C9+C10+C11+C12</f>
        <v>205666</v>
      </c>
      <c r="D13" s="20">
        <f>D6+D7+D8+D9+D10+D11+D12</f>
        <v>65.92</v>
      </c>
      <c r="E13" s="20"/>
      <c r="H13" s="28"/>
      <c r="I13" s="29"/>
      <c r="J13" s="35"/>
    </row>
    <row r="14" spans="1:11" x14ac:dyDescent="0.35">
      <c r="A14" s="5"/>
      <c r="B14" s="5"/>
      <c r="C14" s="13"/>
      <c r="D14" s="5"/>
      <c r="E14" s="5"/>
      <c r="J14" s="36"/>
    </row>
    <row r="15" spans="1:11" x14ac:dyDescent="0.35">
      <c r="A15" s="8" t="s">
        <v>49</v>
      </c>
      <c r="B15" s="5"/>
      <c r="C15" s="13"/>
      <c r="D15" s="5"/>
      <c r="E15" s="5"/>
      <c r="H15" s="2" t="s">
        <v>92</v>
      </c>
      <c r="J15" s="36"/>
    </row>
    <row r="16" spans="1:11" x14ac:dyDescent="0.35">
      <c r="A16" s="5" t="s">
        <v>21</v>
      </c>
      <c r="B16" s="5" t="s">
        <v>22</v>
      </c>
      <c r="C16" s="13">
        <v>95113</v>
      </c>
      <c r="D16" s="5">
        <v>27</v>
      </c>
      <c r="E16" s="5" t="s">
        <v>23</v>
      </c>
      <c r="J16" s="36"/>
    </row>
    <row r="17" spans="1:10" x14ac:dyDescent="0.35">
      <c r="A17" s="6" t="s">
        <v>48</v>
      </c>
      <c r="B17" s="7"/>
      <c r="C17" s="14">
        <f>C16</f>
        <v>95113</v>
      </c>
      <c r="D17" s="20">
        <f>D16</f>
        <v>27</v>
      </c>
      <c r="E17" s="20"/>
      <c r="H17" s="22"/>
      <c r="I17" s="22" t="s">
        <v>2</v>
      </c>
      <c r="J17" s="24" t="s">
        <v>3</v>
      </c>
    </row>
    <row r="18" spans="1:10" x14ac:dyDescent="0.35">
      <c r="A18" s="5"/>
      <c r="B18" s="5"/>
      <c r="C18" s="13"/>
      <c r="D18" s="5"/>
      <c r="E18" s="5"/>
      <c r="H18" s="16" t="s">
        <v>56</v>
      </c>
      <c r="I18" s="17">
        <v>1486000</v>
      </c>
      <c r="J18" s="25">
        <v>425</v>
      </c>
    </row>
    <row r="19" spans="1:10" x14ac:dyDescent="0.35">
      <c r="A19" s="8" t="s">
        <v>50</v>
      </c>
      <c r="B19" s="5"/>
      <c r="C19" s="13"/>
      <c r="D19" s="5"/>
      <c r="E19" s="5"/>
      <c r="H19" s="16" t="s">
        <v>76</v>
      </c>
      <c r="I19" s="17">
        <v>842459</v>
      </c>
      <c r="J19" s="25">
        <f>D54</f>
        <v>15.2</v>
      </c>
    </row>
    <row r="20" spans="1:10" x14ac:dyDescent="0.35">
      <c r="A20" s="5" t="s">
        <v>24</v>
      </c>
      <c r="B20" s="5" t="s">
        <v>25</v>
      </c>
      <c r="C20" s="13">
        <v>13886</v>
      </c>
      <c r="D20" s="5">
        <v>3.64</v>
      </c>
      <c r="E20" s="5" t="s">
        <v>23</v>
      </c>
      <c r="H20" s="30" t="s">
        <v>101</v>
      </c>
      <c r="I20" s="31">
        <v>124500</v>
      </c>
      <c r="J20" s="25">
        <v>61</v>
      </c>
    </row>
    <row r="21" spans="1:10" x14ac:dyDescent="0.35">
      <c r="A21" s="6" t="s">
        <v>48</v>
      </c>
      <c r="B21" s="7"/>
      <c r="C21" s="14">
        <f>C20</f>
        <v>13886</v>
      </c>
      <c r="D21" s="20">
        <f>D20</f>
        <v>3.64</v>
      </c>
      <c r="E21" s="20"/>
      <c r="H21" s="30" t="s">
        <v>99</v>
      </c>
      <c r="I21" s="31">
        <f>C57</f>
        <v>184035</v>
      </c>
      <c r="J21" s="25">
        <f>D57</f>
        <v>69.209999999999994</v>
      </c>
    </row>
    <row r="22" spans="1:10" x14ac:dyDescent="0.35">
      <c r="A22" s="9"/>
      <c r="B22" s="5"/>
      <c r="C22" s="13"/>
      <c r="D22" s="5"/>
      <c r="E22" s="5"/>
      <c r="H22" s="16" t="s">
        <v>58</v>
      </c>
      <c r="I22" s="17">
        <f>I18-I19-I20-I21</f>
        <v>335006</v>
      </c>
      <c r="J22" s="27">
        <f>J18-J19-J20-J21</f>
        <v>279.59000000000003</v>
      </c>
    </row>
    <row r="23" spans="1:10" x14ac:dyDescent="0.35">
      <c r="A23" s="8" t="s">
        <v>51</v>
      </c>
      <c r="B23" s="5"/>
      <c r="C23" s="13"/>
      <c r="D23" s="5"/>
      <c r="E23" s="5"/>
      <c r="H23" s="16" t="s">
        <v>59</v>
      </c>
      <c r="I23" s="17">
        <f>I22*0.1</f>
        <v>33500.6</v>
      </c>
      <c r="J23" s="27">
        <f>J22*0.1</f>
        <v>27.959000000000003</v>
      </c>
    </row>
    <row r="24" spans="1:10" x14ac:dyDescent="0.35">
      <c r="A24" s="5" t="s">
        <v>26</v>
      </c>
      <c r="B24" s="5" t="s">
        <v>27</v>
      </c>
      <c r="C24" s="13">
        <v>63834</v>
      </c>
      <c r="D24" s="5">
        <v>15.61</v>
      </c>
      <c r="E24" s="5" t="s">
        <v>23</v>
      </c>
      <c r="H24" s="16" t="s">
        <v>60</v>
      </c>
      <c r="I24" s="17">
        <f>I22*0.2</f>
        <v>67001.2</v>
      </c>
      <c r="J24" s="27">
        <f>J22*0.2</f>
        <v>55.918000000000006</v>
      </c>
    </row>
    <row r="25" spans="1:10" x14ac:dyDescent="0.35">
      <c r="A25" s="5" t="s">
        <v>28</v>
      </c>
      <c r="B25" s="5" t="s">
        <v>28</v>
      </c>
      <c r="C25" s="13">
        <v>110000</v>
      </c>
      <c r="D25" s="5">
        <v>50</v>
      </c>
      <c r="E25" s="5" t="s">
        <v>23</v>
      </c>
      <c r="H25" s="18" t="s">
        <v>62</v>
      </c>
      <c r="I25" s="19">
        <f>I22-I23</f>
        <v>301505.40000000002</v>
      </c>
      <c r="J25" s="26">
        <f>J22-J23</f>
        <v>251.63100000000003</v>
      </c>
    </row>
    <row r="26" spans="1:10" x14ac:dyDescent="0.35">
      <c r="A26" s="5" t="s">
        <v>29</v>
      </c>
      <c r="B26" s="5" t="s">
        <v>30</v>
      </c>
      <c r="C26" s="13">
        <v>37000</v>
      </c>
      <c r="D26" s="5">
        <v>16.600000000000001</v>
      </c>
      <c r="E26" s="5" t="s">
        <v>23</v>
      </c>
      <c r="H26" s="18" t="s">
        <v>63</v>
      </c>
      <c r="I26" s="19">
        <f>I22-I24</f>
        <v>268004.8</v>
      </c>
      <c r="J26" s="26">
        <f>J22-J24</f>
        <v>223.67200000000003</v>
      </c>
    </row>
    <row r="27" spans="1:10" x14ac:dyDescent="0.35">
      <c r="A27" s="6" t="s">
        <v>48</v>
      </c>
      <c r="B27" s="7"/>
      <c r="C27" s="14">
        <f>C24+C25+C26</f>
        <v>210834</v>
      </c>
      <c r="D27" s="20">
        <f>D24+D25+D26</f>
        <v>82.210000000000008</v>
      </c>
      <c r="E27" s="20"/>
      <c r="J27" s="36"/>
    </row>
    <row r="28" spans="1:10" x14ac:dyDescent="0.35">
      <c r="A28" s="5"/>
      <c r="B28" s="5"/>
      <c r="C28" s="13"/>
      <c r="D28" s="5"/>
      <c r="E28" s="5"/>
      <c r="J28" s="36"/>
    </row>
    <row r="29" spans="1:10" x14ac:dyDescent="0.35">
      <c r="A29" s="8" t="s">
        <v>52</v>
      </c>
      <c r="B29" s="5"/>
      <c r="C29" s="13"/>
      <c r="D29" s="5"/>
      <c r="E29" s="5"/>
      <c r="J29" s="36"/>
    </row>
    <row r="30" spans="1:10" x14ac:dyDescent="0.35">
      <c r="A30" s="5" t="s">
        <v>31</v>
      </c>
      <c r="B30" s="5" t="s">
        <v>32</v>
      </c>
      <c r="C30" s="13">
        <v>30603</v>
      </c>
      <c r="D30" s="5">
        <v>6.7</v>
      </c>
      <c r="E30" s="5" t="s">
        <v>33</v>
      </c>
      <c r="J30" s="36"/>
    </row>
    <row r="31" spans="1:10" x14ac:dyDescent="0.35">
      <c r="A31" s="5" t="s">
        <v>34</v>
      </c>
      <c r="B31" s="5" t="s">
        <v>35</v>
      </c>
      <c r="C31" s="13">
        <v>22954</v>
      </c>
      <c r="D31" s="5">
        <v>6.59</v>
      </c>
      <c r="E31" s="5" t="s">
        <v>33</v>
      </c>
      <c r="H31" s="2" t="s">
        <v>89</v>
      </c>
      <c r="J31" s="36"/>
    </row>
    <row r="32" spans="1:10" x14ac:dyDescent="0.35">
      <c r="A32" s="6" t="s">
        <v>48</v>
      </c>
      <c r="B32" s="7"/>
      <c r="C32" s="14">
        <f>C30+C31</f>
        <v>53557</v>
      </c>
      <c r="D32" s="20">
        <f>D30+D31</f>
        <v>13.29</v>
      </c>
      <c r="E32" s="20"/>
      <c r="J32" s="36"/>
    </row>
    <row r="33" spans="1:10" x14ac:dyDescent="0.35">
      <c r="A33" s="5"/>
      <c r="B33" s="5"/>
      <c r="C33" s="13"/>
      <c r="D33" s="5"/>
      <c r="E33" s="5"/>
      <c r="H33" s="22"/>
      <c r="I33" s="22" t="s">
        <v>2</v>
      </c>
      <c r="J33" s="24" t="s">
        <v>3</v>
      </c>
    </row>
    <row r="34" spans="1:10" x14ac:dyDescent="0.35">
      <c r="A34" s="8" t="s">
        <v>53</v>
      </c>
      <c r="B34" s="5"/>
      <c r="C34" s="13"/>
      <c r="D34" s="5"/>
      <c r="E34" s="5"/>
      <c r="H34" s="16" t="s">
        <v>56</v>
      </c>
      <c r="I34" s="17">
        <v>1486000</v>
      </c>
      <c r="J34" s="25">
        <v>425</v>
      </c>
    </row>
    <row r="35" spans="1:10" x14ac:dyDescent="0.35">
      <c r="A35" s="5" t="s">
        <v>36</v>
      </c>
      <c r="B35" s="5" t="s">
        <v>37</v>
      </c>
      <c r="C35" s="13">
        <v>38419</v>
      </c>
      <c r="D35" s="5">
        <v>10.98</v>
      </c>
      <c r="E35" s="5" t="s">
        <v>38</v>
      </c>
      <c r="H35" s="16" t="s">
        <v>76</v>
      </c>
      <c r="I35" s="17">
        <v>842459</v>
      </c>
      <c r="J35" s="25">
        <f>D88</f>
        <v>0</v>
      </c>
    </row>
    <row r="36" spans="1:10" x14ac:dyDescent="0.35">
      <c r="A36" s="5" t="s">
        <v>39</v>
      </c>
      <c r="B36" s="5" t="s">
        <v>40</v>
      </c>
      <c r="C36" s="13">
        <v>13984</v>
      </c>
      <c r="D36" s="5">
        <v>4.0999999999999996</v>
      </c>
      <c r="E36" s="5" t="s">
        <v>23</v>
      </c>
      <c r="H36" s="30" t="s">
        <v>101</v>
      </c>
      <c r="I36" s="31">
        <v>124500</v>
      </c>
      <c r="J36" s="25">
        <v>61</v>
      </c>
    </row>
    <row r="37" spans="1:10" x14ac:dyDescent="0.35">
      <c r="A37" s="5" t="s">
        <v>41</v>
      </c>
      <c r="B37" s="5" t="s">
        <v>42</v>
      </c>
      <c r="C37" s="13">
        <v>31000</v>
      </c>
      <c r="D37" s="5">
        <v>7.1</v>
      </c>
      <c r="E37" s="5" t="s">
        <v>43</v>
      </c>
      <c r="H37" s="30" t="s">
        <v>99</v>
      </c>
      <c r="I37" s="31">
        <f>C57</f>
        <v>184035</v>
      </c>
      <c r="J37" s="27">
        <f>D57</f>
        <v>69.209999999999994</v>
      </c>
    </row>
    <row r="38" spans="1:10" x14ac:dyDescent="0.35">
      <c r="A38" s="5" t="s">
        <v>44</v>
      </c>
      <c r="B38" s="5" t="s">
        <v>45</v>
      </c>
      <c r="C38" s="13">
        <v>180000</v>
      </c>
      <c r="D38" s="5">
        <v>36.4</v>
      </c>
      <c r="E38" s="5" t="s">
        <v>46</v>
      </c>
      <c r="H38" s="30" t="s">
        <v>88</v>
      </c>
      <c r="I38" s="31">
        <f>C72</f>
        <v>218227</v>
      </c>
      <c r="J38" s="27">
        <f>D72</f>
        <v>46.1</v>
      </c>
    </row>
    <row r="39" spans="1:10" x14ac:dyDescent="0.35">
      <c r="A39" s="6" t="s">
        <v>48</v>
      </c>
      <c r="B39" s="7"/>
      <c r="C39" s="14">
        <f>C35+C36+C37+C38</f>
        <v>263403</v>
      </c>
      <c r="D39" s="20">
        <f>D35+D36+D37+D38</f>
        <v>58.58</v>
      </c>
      <c r="E39" s="5"/>
      <c r="H39" s="16" t="s">
        <v>58</v>
      </c>
      <c r="I39" s="17">
        <f>I34-I35-I36-I37-I38</f>
        <v>116779</v>
      </c>
      <c r="J39" s="27">
        <f>J34-J35-J36-J37</f>
        <v>294.79000000000002</v>
      </c>
    </row>
    <row r="40" spans="1:10" x14ac:dyDescent="0.35">
      <c r="A40" s="5"/>
      <c r="B40" s="5"/>
      <c r="C40" s="13"/>
      <c r="D40" s="5"/>
      <c r="E40" s="5"/>
      <c r="H40" s="16" t="s">
        <v>59</v>
      </c>
      <c r="I40" s="17">
        <f>I39*0.1</f>
        <v>11677.900000000001</v>
      </c>
      <c r="J40" s="27">
        <f>J39*0.1</f>
        <v>29.479000000000003</v>
      </c>
    </row>
    <row r="41" spans="1:10" x14ac:dyDescent="0.35">
      <c r="A41" s="10" t="s">
        <v>54</v>
      </c>
      <c r="B41" s="11"/>
      <c r="C41" s="15">
        <f>C13+C17+C21+C27+C32+C39</f>
        <v>842459</v>
      </c>
      <c r="D41" s="21">
        <f>D13+D17+D21+D27+D32+D39</f>
        <v>250.64</v>
      </c>
      <c r="E41" s="12"/>
      <c r="H41" s="16" t="s">
        <v>60</v>
      </c>
      <c r="I41" s="17">
        <f>I39*0.2</f>
        <v>23355.800000000003</v>
      </c>
      <c r="J41" s="27">
        <f>J39*0.2</f>
        <v>58.958000000000006</v>
      </c>
    </row>
    <row r="42" spans="1:10" x14ac:dyDescent="0.35">
      <c r="H42" s="18" t="s">
        <v>62</v>
      </c>
      <c r="I42" s="19">
        <f>I39-I40</f>
        <v>105101.1</v>
      </c>
      <c r="J42" s="26">
        <f>J39-J40</f>
        <v>265.31100000000004</v>
      </c>
    </row>
    <row r="43" spans="1:10" x14ac:dyDescent="0.35">
      <c r="H43" s="18" t="s">
        <v>63</v>
      </c>
      <c r="I43" s="19">
        <f>I39-I41</f>
        <v>93423.2</v>
      </c>
      <c r="J43" s="26">
        <f>J39-J41</f>
        <v>235.83200000000002</v>
      </c>
    </row>
    <row r="44" spans="1:10" x14ac:dyDescent="0.35">
      <c r="A44" s="2" t="s">
        <v>66</v>
      </c>
    </row>
    <row r="46" spans="1:10" x14ac:dyDescent="0.35">
      <c r="A46" s="22" t="s">
        <v>0</v>
      </c>
      <c r="B46" s="22" t="s">
        <v>1</v>
      </c>
      <c r="C46" s="22" t="s">
        <v>2</v>
      </c>
      <c r="D46" s="22" t="s">
        <v>3</v>
      </c>
      <c r="E46" s="22" t="s">
        <v>4</v>
      </c>
    </row>
    <row r="47" spans="1:10" x14ac:dyDescent="0.35">
      <c r="A47" s="3" t="s">
        <v>74</v>
      </c>
      <c r="B47" s="23"/>
      <c r="C47" s="23"/>
      <c r="D47" s="23"/>
      <c r="E47" s="23"/>
    </row>
    <row r="48" spans="1:10" x14ac:dyDescent="0.35">
      <c r="A48" s="5" t="s">
        <v>67</v>
      </c>
      <c r="B48" s="5" t="s">
        <v>68</v>
      </c>
      <c r="C48" s="13">
        <v>80250</v>
      </c>
      <c r="D48" s="5">
        <v>33</v>
      </c>
      <c r="E48" s="5" t="s">
        <v>69</v>
      </c>
    </row>
    <row r="49" spans="1:5" x14ac:dyDescent="0.35">
      <c r="A49" s="5" t="s">
        <v>70</v>
      </c>
      <c r="B49" s="5" t="s">
        <v>71</v>
      </c>
      <c r="C49" s="13">
        <v>15997</v>
      </c>
      <c r="D49" s="5">
        <v>8.8000000000000007</v>
      </c>
      <c r="E49" s="5" t="s">
        <v>69</v>
      </c>
    </row>
    <row r="50" spans="1:5" x14ac:dyDescent="0.35">
      <c r="A50" s="5" t="s">
        <v>72</v>
      </c>
      <c r="B50" s="5" t="s">
        <v>73</v>
      </c>
      <c r="C50" s="13">
        <v>39014</v>
      </c>
      <c r="D50" s="5">
        <v>12.21</v>
      </c>
      <c r="E50" s="5" t="s">
        <v>16</v>
      </c>
    </row>
    <row r="51" spans="1:5" x14ac:dyDescent="0.35">
      <c r="A51" s="6" t="s">
        <v>48</v>
      </c>
      <c r="B51" s="7"/>
      <c r="C51" s="14">
        <f>SUM(C48:C50)</f>
        <v>135261</v>
      </c>
      <c r="D51" s="20">
        <f>SUM(D48:D50)</f>
        <v>54.01</v>
      </c>
      <c r="E51" s="5"/>
    </row>
    <row r="52" spans="1:5" x14ac:dyDescent="0.35">
      <c r="A52" s="5"/>
      <c r="B52" s="5"/>
      <c r="C52" s="5"/>
      <c r="D52" s="5"/>
      <c r="E52" s="5"/>
    </row>
    <row r="53" spans="1:5" x14ac:dyDescent="0.35">
      <c r="A53" s="8" t="s">
        <v>50</v>
      </c>
      <c r="B53" s="5"/>
      <c r="C53" s="5"/>
      <c r="D53" s="5"/>
      <c r="E53" s="5"/>
    </row>
    <row r="54" spans="1:5" x14ac:dyDescent="0.35">
      <c r="A54" s="5" t="s">
        <v>70</v>
      </c>
      <c r="B54" s="5" t="s">
        <v>71</v>
      </c>
      <c r="C54" s="13">
        <v>48774</v>
      </c>
      <c r="D54" s="5">
        <v>15.2</v>
      </c>
      <c r="E54" s="5" t="s">
        <v>16</v>
      </c>
    </row>
    <row r="55" spans="1:5" x14ac:dyDescent="0.35">
      <c r="A55" s="6" t="s">
        <v>48</v>
      </c>
      <c r="B55" s="7"/>
      <c r="C55" s="14">
        <f>C54</f>
        <v>48774</v>
      </c>
      <c r="D55" s="20">
        <f>D54</f>
        <v>15.2</v>
      </c>
      <c r="E55" s="5"/>
    </row>
    <row r="56" spans="1:5" x14ac:dyDescent="0.35">
      <c r="A56" s="5"/>
      <c r="B56" s="5"/>
      <c r="C56" s="5"/>
      <c r="D56" s="5"/>
      <c r="E56" s="5"/>
    </row>
    <row r="57" spans="1:5" x14ac:dyDescent="0.35">
      <c r="A57" s="10" t="s">
        <v>54</v>
      </c>
      <c r="B57" s="11"/>
      <c r="C57" s="15">
        <f>C51+C55</f>
        <v>184035</v>
      </c>
      <c r="D57" s="21">
        <f>D51+D55</f>
        <v>69.209999999999994</v>
      </c>
      <c r="E57" s="12"/>
    </row>
    <row r="59" spans="1:5" x14ac:dyDescent="0.35">
      <c r="A59" s="2" t="s">
        <v>90</v>
      </c>
    </row>
    <row r="60" spans="1:5" x14ac:dyDescent="0.35">
      <c r="A60" s="2" t="s">
        <v>91</v>
      </c>
    </row>
    <row r="62" spans="1:5" x14ac:dyDescent="0.35">
      <c r="A62" s="22" t="s">
        <v>0</v>
      </c>
      <c r="B62" s="22" t="s">
        <v>1</v>
      </c>
      <c r="C62" s="22" t="s">
        <v>2</v>
      </c>
      <c r="D62" s="22" t="s">
        <v>3</v>
      </c>
      <c r="E62" s="22" t="s">
        <v>4</v>
      </c>
    </row>
    <row r="63" spans="1:5" x14ac:dyDescent="0.35">
      <c r="A63" s="3" t="s">
        <v>84</v>
      </c>
      <c r="B63" s="23"/>
      <c r="C63" s="23"/>
      <c r="D63" s="23"/>
      <c r="E63" s="23"/>
    </row>
    <row r="64" spans="1:5" x14ac:dyDescent="0.35">
      <c r="A64" s="5" t="s">
        <v>78</v>
      </c>
      <c r="B64" s="5" t="s">
        <v>79</v>
      </c>
      <c r="C64" s="13">
        <v>46760</v>
      </c>
      <c r="D64" s="5">
        <v>8</v>
      </c>
      <c r="E64" s="5" t="s">
        <v>80</v>
      </c>
    </row>
    <row r="65" spans="1:5" x14ac:dyDescent="0.35">
      <c r="A65" s="6" t="s">
        <v>48</v>
      </c>
      <c r="B65" s="7"/>
      <c r="C65" s="14">
        <f>SUM(C62:C64)</f>
        <v>46760</v>
      </c>
      <c r="D65" s="20">
        <f>SUM(D62:D64)</f>
        <v>8</v>
      </c>
      <c r="E65" s="5"/>
    </row>
    <row r="66" spans="1:5" x14ac:dyDescent="0.35">
      <c r="A66" s="5"/>
      <c r="B66" s="5"/>
      <c r="C66" s="5"/>
      <c r="D66" s="5"/>
      <c r="E66" s="5"/>
    </row>
    <row r="67" spans="1:5" x14ac:dyDescent="0.35">
      <c r="A67" s="8" t="s">
        <v>85</v>
      </c>
      <c r="B67" s="5"/>
      <c r="C67" s="5"/>
      <c r="D67" s="5"/>
      <c r="E67" s="5"/>
    </row>
    <row r="68" spans="1:5" x14ac:dyDescent="0.35">
      <c r="A68" s="5" t="s">
        <v>86</v>
      </c>
      <c r="B68" s="5" t="s">
        <v>81</v>
      </c>
      <c r="C68" s="13">
        <v>78967</v>
      </c>
      <c r="D68" s="5">
        <v>17.5</v>
      </c>
      <c r="E68" s="5" t="s">
        <v>82</v>
      </c>
    </row>
    <row r="69" spans="1:5" x14ac:dyDescent="0.35">
      <c r="A69" s="5" t="s">
        <v>87</v>
      </c>
      <c r="B69" s="5" t="s">
        <v>83</v>
      </c>
      <c r="C69" s="13">
        <v>92500</v>
      </c>
      <c r="D69" s="5">
        <v>20.6</v>
      </c>
      <c r="E69" s="5" t="s">
        <v>82</v>
      </c>
    </row>
    <row r="70" spans="1:5" x14ac:dyDescent="0.35">
      <c r="A70" s="6" t="s">
        <v>48</v>
      </c>
      <c r="B70" s="7"/>
      <c r="C70" s="14">
        <f>SUM(C68:C69)</f>
        <v>171467</v>
      </c>
      <c r="D70" s="20">
        <f>SUM(D67:D69)</f>
        <v>38.1</v>
      </c>
      <c r="E70" s="5"/>
    </row>
    <row r="71" spans="1:5" x14ac:dyDescent="0.35">
      <c r="A71" s="5"/>
      <c r="B71" s="5"/>
      <c r="C71" s="5"/>
      <c r="D71" s="5"/>
      <c r="E71" s="5"/>
    </row>
    <row r="72" spans="1:5" x14ac:dyDescent="0.35">
      <c r="A72" s="10" t="s">
        <v>54</v>
      </c>
      <c r="B72" s="11"/>
      <c r="C72" s="15">
        <f>C65+C70</f>
        <v>218227</v>
      </c>
      <c r="D72" s="15">
        <f>D65+D70</f>
        <v>46.1</v>
      </c>
      <c r="E72" s="12"/>
    </row>
    <row r="74" spans="1:5" x14ac:dyDescent="0.35">
      <c r="A74" s="2" t="s">
        <v>103</v>
      </c>
    </row>
    <row r="75" spans="1:5" x14ac:dyDescent="0.35">
      <c r="A75" s="2" t="s">
        <v>104</v>
      </c>
    </row>
    <row r="77" spans="1:5" x14ac:dyDescent="0.35">
      <c r="A77" s="22" t="s">
        <v>0</v>
      </c>
      <c r="B77" s="22" t="s">
        <v>1</v>
      </c>
      <c r="C77" s="22" t="s">
        <v>2</v>
      </c>
      <c r="D77" s="22" t="s">
        <v>3</v>
      </c>
      <c r="E77" s="22" t="s">
        <v>4</v>
      </c>
    </row>
    <row r="78" spans="1:5" x14ac:dyDescent="0.35">
      <c r="A78" s="8" t="s">
        <v>85</v>
      </c>
      <c r="B78" s="5"/>
      <c r="C78" s="5"/>
      <c r="D78" s="5"/>
      <c r="E78" s="5"/>
    </row>
    <row r="79" spans="1:5" x14ac:dyDescent="0.35">
      <c r="A79" s="5" t="s">
        <v>96</v>
      </c>
      <c r="B79" s="5" t="s">
        <v>93</v>
      </c>
      <c r="C79" s="13">
        <v>191500</v>
      </c>
      <c r="D79" s="5">
        <v>41.28</v>
      </c>
      <c r="E79" s="5" t="s">
        <v>95</v>
      </c>
    </row>
    <row r="80" spans="1:5" x14ac:dyDescent="0.35">
      <c r="A80" s="5" t="s">
        <v>97</v>
      </c>
      <c r="B80" s="5" t="s">
        <v>98</v>
      </c>
      <c r="C80" s="13">
        <v>59500</v>
      </c>
      <c r="D80" s="5">
        <v>15.4</v>
      </c>
      <c r="E80" s="5" t="s">
        <v>94</v>
      </c>
    </row>
    <row r="81" spans="1:5" x14ac:dyDescent="0.35">
      <c r="A81" s="6" t="s">
        <v>48</v>
      </c>
      <c r="B81" s="7"/>
      <c r="C81" s="14">
        <f>SUM(C79:C80)</f>
        <v>251000</v>
      </c>
      <c r="D81" s="20">
        <f>SUM(D78:D80)</f>
        <v>56.68</v>
      </c>
      <c r="E81" s="5"/>
    </row>
    <row r="82" spans="1:5" x14ac:dyDescent="0.35">
      <c r="A82" s="5"/>
      <c r="B82" s="5"/>
      <c r="C82" s="5"/>
      <c r="D82" s="5"/>
      <c r="E82" s="5"/>
    </row>
    <row r="83" spans="1:5" x14ac:dyDescent="0.35">
      <c r="A83" s="10" t="s">
        <v>54</v>
      </c>
      <c r="B83" s="11"/>
      <c r="C83" s="15">
        <f>C76+C81</f>
        <v>251000</v>
      </c>
      <c r="D83" s="15">
        <f>D76+D81</f>
        <v>56.68</v>
      </c>
      <c r="E83" s="12"/>
    </row>
  </sheetData>
  <pageMargins left="0.75" right="0.75" top="1" bottom="1" header="0.5" footer="0.5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B661-6314-4D36-83D8-A927A66F6C1A}">
  <sheetPr>
    <pageSetUpPr fitToPage="1"/>
  </sheetPr>
  <dimension ref="A1:G93"/>
  <sheetViews>
    <sheetView tabSelected="1" zoomScale="85" zoomScaleNormal="85" workbookViewId="0"/>
  </sheetViews>
  <sheetFormatPr defaultRowHeight="14.5" x14ac:dyDescent="0.35"/>
  <cols>
    <col min="1" max="1" width="42.26953125" customWidth="1"/>
    <col min="2" max="2" width="57.453125" customWidth="1"/>
    <col min="3" max="3" width="14.453125" customWidth="1"/>
    <col min="4" max="4" width="30.08984375" bestFit="1" customWidth="1"/>
    <col min="6" max="6" width="45.453125" customWidth="1"/>
    <col min="7" max="7" width="12.6328125" customWidth="1"/>
    <col min="8" max="8" width="9.453125" customWidth="1"/>
  </cols>
  <sheetData>
    <row r="1" spans="1:7" x14ac:dyDescent="0.35">
      <c r="A1" s="2" t="s">
        <v>124</v>
      </c>
    </row>
    <row r="2" spans="1:7" x14ac:dyDescent="0.35">
      <c r="A2" s="2" t="s">
        <v>122</v>
      </c>
    </row>
    <row r="3" spans="1:7" x14ac:dyDescent="0.35">
      <c r="A3" s="2" t="s">
        <v>123</v>
      </c>
    </row>
    <row r="5" spans="1:7" x14ac:dyDescent="0.35">
      <c r="A5" s="2" t="s">
        <v>55</v>
      </c>
      <c r="F5" s="2" t="s">
        <v>64</v>
      </c>
    </row>
    <row r="7" spans="1:7" x14ac:dyDescent="0.35">
      <c r="A7" s="1" t="s">
        <v>0</v>
      </c>
      <c r="B7" s="1" t="s">
        <v>1</v>
      </c>
      <c r="C7" s="1" t="s">
        <v>2</v>
      </c>
      <c r="D7" s="1" t="s">
        <v>4</v>
      </c>
      <c r="F7" s="16"/>
      <c r="G7" s="1" t="s">
        <v>2</v>
      </c>
    </row>
    <row r="8" spans="1:7" x14ac:dyDescent="0.35">
      <c r="A8" s="3" t="s">
        <v>47</v>
      </c>
      <c r="B8" s="4"/>
      <c r="C8" s="4"/>
      <c r="D8" s="4"/>
      <c r="F8" s="16" t="s">
        <v>56</v>
      </c>
      <c r="G8" s="17">
        <v>1486000</v>
      </c>
    </row>
    <row r="9" spans="1:7" x14ac:dyDescent="0.35">
      <c r="A9" s="43" t="s">
        <v>5</v>
      </c>
      <c r="B9" s="5" t="s">
        <v>6</v>
      </c>
      <c r="C9" s="13">
        <v>19235</v>
      </c>
      <c r="D9" s="5" t="s">
        <v>7</v>
      </c>
      <c r="F9" s="16" t="s">
        <v>76</v>
      </c>
      <c r="G9" s="17">
        <f>C44</f>
        <v>844460</v>
      </c>
    </row>
    <row r="10" spans="1:7" x14ac:dyDescent="0.35">
      <c r="A10" s="43" t="s">
        <v>5</v>
      </c>
      <c r="B10" s="5" t="s">
        <v>8</v>
      </c>
      <c r="C10" s="13">
        <v>12467</v>
      </c>
      <c r="D10" s="5" t="s">
        <v>7</v>
      </c>
      <c r="F10" s="30" t="s">
        <v>101</v>
      </c>
      <c r="G10" s="39">
        <v>130000</v>
      </c>
    </row>
    <row r="11" spans="1:7" x14ac:dyDescent="0.35">
      <c r="A11" s="43" t="s">
        <v>9</v>
      </c>
      <c r="B11" s="5" t="s">
        <v>10</v>
      </c>
      <c r="C11" s="13">
        <v>17707</v>
      </c>
      <c r="D11" s="38" t="s">
        <v>105</v>
      </c>
      <c r="F11" s="16" t="s">
        <v>58</v>
      </c>
      <c r="G11" s="17">
        <f>G8-G9-G10</f>
        <v>511540</v>
      </c>
    </row>
    <row r="12" spans="1:7" x14ac:dyDescent="0.35">
      <c r="A12" s="43" t="s">
        <v>12</v>
      </c>
      <c r="B12" s="5" t="s">
        <v>12</v>
      </c>
      <c r="C12" s="13">
        <v>27600</v>
      </c>
      <c r="D12" s="5" t="s">
        <v>13</v>
      </c>
      <c r="F12" s="16" t="s">
        <v>59</v>
      </c>
      <c r="G12" s="17">
        <f>G11*0.1</f>
        <v>51154</v>
      </c>
    </row>
    <row r="13" spans="1:7" x14ac:dyDescent="0.35">
      <c r="A13" s="43" t="s">
        <v>14</v>
      </c>
      <c r="B13" s="5" t="s">
        <v>15</v>
      </c>
      <c r="C13" s="13">
        <v>65000</v>
      </c>
      <c r="D13" s="5" t="s">
        <v>16</v>
      </c>
      <c r="F13" s="16" t="s">
        <v>60</v>
      </c>
      <c r="G13" s="17">
        <f>G11*0.2</f>
        <v>102308</v>
      </c>
    </row>
    <row r="14" spans="1:7" x14ac:dyDescent="0.35">
      <c r="A14" s="43" t="s">
        <v>14</v>
      </c>
      <c r="B14" s="5" t="s">
        <v>17</v>
      </c>
      <c r="C14" s="13">
        <v>60851</v>
      </c>
      <c r="D14" s="5" t="s">
        <v>16</v>
      </c>
      <c r="F14" s="18" t="s">
        <v>62</v>
      </c>
      <c r="G14" s="19">
        <f>G11-G12</f>
        <v>460386</v>
      </c>
    </row>
    <row r="15" spans="1:7" x14ac:dyDescent="0.35">
      <c r="A15" s="54" t="s">
        <v>116</v>
      </c>
      <c r="B15" s="55" t="s">
        <v>19</v>
      </c>
      <c r="C15" s="56">
        <v>2806</v>
      </c>
      <c r="D15" s="55" t="s">
        <v>11</v>
      </c>
      <c r="F15" s="18" t="s">
        <v>63</v>
      </c>
      <c r="G15" s="19">
        <f>G11-G13</f>
        <v>409232</v>
      </c>
    </row>
    <row r="16" spans="1:7" x14ac:dyDescent="0.35">
      <c r="A16" s="44" t="s">
        <v>48</v>
      </c>
      <c r="B16" s="7"/>
      <c r="C16" s="14">
        <f>C9+C10+C11+C12+C13+C14</f>
        <v>202860</v>
      </c>
      <c r="D16" s="20"/>
      <c r="F16" s="28"/>
      <c r="G16" s="29"/>
    </row>
    <row r="17" spans="1:7" x14ac:dyDescent="0.35">
      <c r="A17" s="43"/>
      <c r="B17" s="5"/>
      <c r="C17" s="13"/>
      <c r="D17" s="5"/>
    </row>
    <row r="18" spans="1:7" x14ac:dyDescent="0.35">
      <c r="A18" s="45" t="s">
        <v>49</v>
      </c>
      <c r="B18" s="5"/>
      <c r="C18" s="13"/>
      <c r="D18" s="5"/>
      <c r="F18" s="2" t="s">
        <v>113</v>
      </c>
    </row>
    <row r="19" spans="1:7" x14ac:dyDescent="0.35">
      <c r="A19" s="43" t="s">
        <v>21</v>
      </c>
      <c r="B19" s="5" t="s">
        <v>22</v>
      </c>
      <c r="C19" s="40">
        <v>99920</v>
      </c>
      <c r="D19" s="5" t="s">
        <v>23</v>
      </c>
    </row>
    <row r="20" spans="1:7" x14ac:dyDescent="0.35">
      <c r="A20" s="44" t="s">
        <v>48</v>
      </c>
      <c r="B20" s="7"/>
      <c r="C20" s="14">
        <f>C19</f>
        <v>99920</v>
      </c>
      <c r="D20" s="20"/>
      <c r="F20" s="22"/>
      <c r="G20" s="22" t="s">
        <v>2</v>
      </c>
    </row>
    <row r="21" spans="1:7" x14ac:dyDescent="0.35">
      <c r="A21" s="43"/>
      <c r="B21" s="5"/>
      <c r="C21" s="13"/>
      <c r="D21" s="5"/>
      <c r="F21" s="16" t="s">
        <v>56</v>
      </c>
      <c r="G21" s="17">
        <v>1486000</v>
      </c>
    </row>
    <row r="22" spans="1:7" x14ac:dyDescent="0.35">
      <c r="A22" s="45" t="s">
        <v>50</v>
      </c>
      <c r="B22" s="5"/>
      <c r="C22" s="13"/>
      <c r="D22" s="5"/>
      <c r="F22" s="16" t="s">
        <v>76</v>
      </c>
      <c r="G22" s="17">
        <f>C44</f>
        <v>844460</v>
      </c>
    </row>
    <row r="23" spans="1:7" x14ac:dyDescent="0.35">
      <c r="A23" s="43" t="s">
        <v>24</v>
      </c>
      <c r="B23" s="5" t="s">
        <v>25</v>
      </c>
      <c r="C23" s="13">
        <v>13886</v>
      </c>
      <c r="D23" s="5" t="s">
        <v>23</v>
      </c>
      <c r="F23" s="30" t="s">
        <v>101</v>
      </c>
      <c r="G23" s="39">
        <v>130000</v>
      </c>
    </row>
    <row r="24" spans="1:7" x14ac:dyDescent="0.35">
      <c r="A24" s="44" t="s">
        <v>48</v>
      </c>
      <c r="B24" s="7"/>
      <c r="C24" s="14">
        <f>C23</f>
        <v>13886</v>
      </c>
      <c r="D24" s="20"/>
      <c r="F24" s="30" t="s">
        <v>99</v>
      </c>
      <c r="G24" s="31">
        <f>C64</f>
        <v>271684</v>
      </c>
    </row>
    <row r="25" spans="1:7" x14ac:dyDescent="0.35">
      <c r="A25" s="46"/>
      <c r="B25" s="5"/>
      <c r="C25" s="13"/>
      <c r="D25" s="5"/>
      <c r="F25" s="16" t="s">
        <v>58</v>
      </c>
      <c r="G25" s="17">
        <f>G21-G22-G23-G24</f>
        <v>239856</v>
      </c>
    </row>
    <row r="26" spans="1:7" x14ac:dyDescent="0.35">
      <c r="A26" s="45" t="s">
        <v>51</v>
      </c>
      <c r="B26" s="5"/>
      <c r="C26" s="13"/>
      <c r="D26" s="5"/>
      <c r="F26" s="16" t="s">
        <v>59</v>
      </c>
      <c r="G26" s="17">
        <f>G25*0.1</f>
        <v>23985.600000000002</v>
      </c>
    </row>
    <row r="27" spans="1:7" x14ac:dyDescent="0.35">
      <c r="A27" s="43" t="s">
        <v>26</v>
      </c>
      <c r="B27" s="5" t="s">
        <v>27</v>
      </c>
      <c r="C27" s="13">
        <v>63834</v>
      </c>
      <c r="D27" s="5" t="s">
        <v>23</v>
      </c>
      <c r="F27" s="16" t="s">
        <v>60</v>
      </c>
      <c r="G27" s="17">
        <f>G25*0.2</f>
        <v>47971.200000000004</v>
      </c>
    </row>
    <row r="28" spans="1:7" x14ac:dyDescent="0.35">
      <c r="A28" s="43" t="s">
        <v>28</v>
      </c>
      <c r="B28" s="5" t="s">
        <v>28</v>
      </c>
      <c r="C28" s="13">
        <v>110000</v>
      </c>
      <c r="D28" s="5" t="s">
        <v>23</v>
      </c>
      <c r="F28" s="18" t="s">
        <v>62</v>
      </c>
      <c r="G28" s="19">
        <f>G25-G26</f>
        <v>215870.4</v>
      </c>
    </row>
    <row r="29" spans="1:7" x14ac:dyDescent="0.35">
      <c r="A29" s="43" t="s">
        <v>29</v>
      </c>
      <c r="B29" s="5" t="s">
        <v>30</v>
      </c>
      <c r="C29" s="13">
        <v>37000</v>
      </c>
      <c r="D29" s="38" t="s">
        <v>105</v>
      </c>
      <c r="F29" s="18" t="s">
        <v>63</v>
      </c>
      <c r="G29" s="19">
        <f>G25-G27</f>
        <v>191884.79999999999</v>
      </c>
    </row>
    <row r="30" spans="1:7" x14ac:dyDescent="0.35">
      <c r="A30" s="44" t="s">
        <v>48</v>
      </c>
      <c r="B30" s="7"/>
      <c r="C30" s="14">
        <f>C27+C28+C29</f>
        <v>210834</v>
      </c>
      <c r="D30" s="20"/>
    </row>
    <row r="31" spans="1:7" x14ac:dyDescent="0.35">
      <c r="A31" s="43"/>
      <c r="B31" s="5"/>
      <c r="C31" s="13"/>
      <c r="D31" s="5"/>
    </row>
    <row r="32" spans="1:7" x14ac:dyDescent="0.35">
      <c r="A32" s="45" t="s">
        <v>52</v>
      </c>
      <c r="B32" s="5"/>
      <c r="C32" s="13"/>
      <c r="D32" s="5"/>
      <c r="F32" s="2"/>
    </row>
    <row r="33" spans="1:4" x14ac:dyDescent="0.35">
      <c r="A33" s="43" t="s">
        <v>31</v>
      </c>
      <c r="B33" s="5" t="s">
        <v>32</v>
      </c>
      <c r="C33" s="13">
        <v>30603</v>
      </c>
      <c r="D33" s="5" t="s">
        <v>105</v>
      </c>
    </row>
    <row r="34" spans="1:4" x14ac:dyDescent="0.35">
      <c r="A34" s="43" t="s">
        <v>34</v>
      </c>
      <c r="B34" s="5" t="s">
        <v>35</v>
      </c>
      <c r="C34" s="13">
        <v>22954</v>
      </c>
      <c r="D34" s="5" t="s">
        <v>105</v>
      </c>
    </row>
    <row r="35" spans="1:4" x14ac:dyDescent="0.35">
      <c r="A35" s="44" t="s">
        <v>48</v>
      </c>
      <c r="B35" s="7"/>
      <c r="C35" s="14">
        <f>C33+C34</f>
        <v>53557</v>
      </c>
      <c r="D35" s="20"/>
    </row>
    <row r="36" spans="1:4" x14ac:dyDescent="0.35">
      <c r="A36" s="43"/>
      <c r="B36" s="5"/>
      <c r="C36" s="13"/>
      <c r="D36" s="5"/>
    </row>
    <row r="37" spans="1:4" x14ac:dyDescent="0.35">
      <c r="A37" s="45" t="s">
        <v>53</v>
      </c>
      <c r="B37" s="5"/>
      <c r="C37" s="13"/>
      <c r="D37" s="5"/>
    </row>
    <row r="38" spans="1:4" x14ac:dyDescent="0.35">
      <c r="A38" s="43" t="s">
        <v>36</v>
      </c>
      <c r="B38" s="5" t="s">
        <v>37</v>
      </c>
      <c r="C38" s="13">
        <v>38419</v>
      </c>
      <c r="D38" s="5" t="s">
        <v>106</v>
      </c>
    </row>
    <row r="39" spans="1:4" x14ac:dyDescent="0.35">
      <c r="A39" s="43" t="s">
        <v>39</v>
      </c>
      <c r="B39" s="5" t="s">
        <v>40</v>
      </c>
      <c r="C39" s="13">
        <v>13984</v>
      </c>
      <c r="D39" s="5" t="s">
        <v>110</v>
      </c>
    </row>
    <row r="40" spans="1:4" x14ac:dyDescent="0.35">
      <c r="A40" s="43" t="s">
        <v>41</v>
      </c>
      <c r="B40" s="5" t="s">
        <v>42</v>
      </c>
      <c r="C40" s="13">
        <v>31000</v>
      </c>
      <c r="D40" s="5" t="s">
        <v>114</v>
      </c>
    </row>
    <row r="41" spans="1:4" x14ac:dyDescent="0.35">
      <c r="A41" s="43" t="s">
        <v>44</v>
      </c>
      <c r="B41" s="5" t="s">
        <v>45</v>
      </c>
      <c r="C41" s="13">
        <v>180000</v>
      </c>
      <c r="D41" s="5" t="s">
        <v>46</v>
      </c>
    </row>
    <row r="42" spans="1:4" x14ac:dyDescent="0.35">
      <c r="A42" s="44" t="s">
        <v>48</v>
      </c>
      <c r="B42" s="7"/>
      <c r="C42" s="14">
        <f>C38+C39+C40+C41</f>
        <v>263403</v>
      </c>
      <c r="D42" s="5"/>
    </row>
    <row r="43" spans="1:4" x14ac:dyDescent="0.35">
      <c r="A43" s="43"/>
      <c r="B43" s="5"/>
      <c r="C43" s="13"/>
      <c r="D43" s="5"/>
    </row>
    <row r="44" spans="1:4" x14ac:dyDescent="0.35">
      <c r="A44" s="47" t="s">
        <v>54</v>
      </c>
      <c r="B44" s="11"/>
      <c r="C44" s="15">
        <f>C16+C20+C24+C30+C35+C42</f>
        <v>844460</v>
      </c>
      <c r="D44" s="12"/>
    </row>
    <row r="45" spans="1:4" x14ac:dyDescent="0.35">
      <c r="A45" s="48" t="s">
        <v>117</v>
      </c>
    </row>
    <row r="46" spans="1:4" x14ac:dyDescent="0.35">
      <c r="A46" s="48"/>
    </row>
    <row r="47" spans="1:4" x14ac:dyDescent="0.35">
      <c r="A47" s="49" t="s">
        <v>66</v>
      </c>
    </row>
    <row r="48" spans="1:4" x14ac:dyDescent="0.35">
      <c r="A48" s="48"/>
    </row>
    <row r="49" spans="1:4" x14ac:dyDescent="0.35">
      <c r="A49" s="50" t="s">
        <v>0</v>
      </c>
      <c r="B49" s="22" t="s">
        <v>1</v>
      </c>
      <c r="C49" s="22" t="s">
        <v>2</v>
      </c>
      <c r="D49" s="22" t="s">
        <v>4</v>
      </c>
    </row>
    <row r="50" spans="1:4" x14ac:dyDescent="0.35">
      <c r="A50" s="51" t="s">
        <v>74</v>
      </c>
      <c r="B50" s="23"/>
      <c r="C50" s="23"/>
      <c r="D50" s="23"/>
    </row>
    <row r="51" spans="1:4" x14ac:dyDescent="0.35">
      <c r="A51" s="43" t="s">
        <v>67</v>
      </c>
      <c r="B51" s="5" t="s">
        <v>68</v>
      </c>
      <c r="C51" s="40">
        <v>78217</v>
      </c>
      <c r="D51" s="38" t="s">
        <v>115</v>
      </c>
    </row>
    <row r="52" spans="1:4" x14ac:dyDescent="0.35">
      <c r="A52" s="43" t="s">
        <v>70</v>
      </c>
      <c r="B52" s="5" t="s">
        <v>71</v>
      </c>
      <c r="C52" s="13">
        <v>15997</v>
      </c>
      <c r="D52" s="5" t="s">
        <v>69</v>
      </c>
    </row>
    <row r="53" spans="1:4" x14ac:dyDescent="0.35">
      <c r="A53" s="43" t="s">
        <v>72</v>
      </c>
      <c r="B53" s="5" t="s">
        <v>73</v>
      </c>
      <c r="C53" s="40">
        <v>38196</v>
      </c>
      <c r="D53" s="5" t="s">
        <v>16</v>
      </c>
    </row>
    <row r="54" spans="1:4" x14ac:dyDescent="0.35">
      <c r="A54" s="44" t="s">
        <v>48</v>
      </c>
      <c r="B54" s="7"/>
      <c r="C54" s="14">
        <f>SUM(C51:C53)</f>
        <v>132410</v>
      </c>
      <c r="D54" s="5"/>
    </row>
    <row r="55" spans="1:4" x14ac:dyDescent="0.35">
      <c r="A55" s="43"/>
      <c r="B55" s="5"/>
      <c r="C55" s="5"/>
      <c r="D55" s="5"/>
    </row>
    <row r="56" spans="1:4" x14ac:dyDescent="0.35">
      <c r="A56" s="45" t="s">
        <v>50</v>
      </c>
      <c r="B56" s="5"/>
      <c r="C56" s="5"/>
      <c r="D56" s="5"/>
    </row>
    <row r="57" spans="1:4" x14ac:dyDescent="0.35">
      <c r="A57" s="43" t="s">
        <v>70</v>
      </c>
      <c r="B57" s="5" t="s">
        <v>71</v>
      </c>
      <c r="C57" s="13">
        <v>48774</v>
      </c>
      <c r="D57" s="5" t="s">
        <v>16</v>
      </c>
    </row>
    <row r="58" spans="1:4" x14ac:dyDescent="0.35">
      <c r="A58" s="44" t="s">
        <v>48</v>
      </c>
      <c r="B58" s="7"/>
      <c r="C58" s="14">
        <f>C57</f>
        <v>48774</v>
      </c>
      <c r="D58" s="5"/>
    </row>
    <row r="59" spans="1:4" x14ac:dyDescent="0.35">
      <c r="A59" s="44"/>
      <c r="B59" s="7"/>
      <c r="C59" s="14"/>
      <c r="D59" s="5"/>
    </row>
    <row r="60" spans="1:4" x14ac:dyDescent="0.35">
      <c r="A60" s="52" t="s">
        <v>51</v>
      </c>
      <c r="B60" s="7"/>
      <c r="C60" s="14"/>
      <c r="D60" s="5"/>
    </row>
    <row r="61" spans="1:4" x14ac:dyDescent="0.35">
      <c r="A61" s="53" t="s">
        <v>109</v>
      </c>
      <c r="B61" s="38" t="s">
        <v>30</v>
      </c>
      <c r="C61" s="40">
        <v>90500</v>
      </c>
      <c r="D61" s="38" t="s">
        <v>107</v>
      </c>
    </row>
    <row r="62" spans="1:4" x14ac:dyDescent="0.35">
      <c r="A62" s="52" t="s">
        <v>48</v>
      </c>
      <c r="B62" s="38"/>
      <c r="C62" s="40">
        <f>C61</f>
        <v>90500</v>
      </c>
      <c r="D62" s="38"/>
    </row>
    <row r="63" spans="1:4" x14ac:dyDescent="0.35">
      <c r="A63" s="43"/>
      <c r="B63" s="5"/>
      <c r="C63" s="5"/>
      <c r="D63" s="5"/>
    </row>
    <row r="64" spans="1:4" x14ac:dyDescent="0.35">
      <c r="A64" s="47" t="s">
        <v>54</v>
      </c>
      <c r="B64" s="11"/>
      <c r="C64" s="15">
        <f>C54+C58+C62</f>
        <v>271684</v>
      </c>
      <c r="D64" s="12"/>
    </row>
    <row r="65" spans="1:4" x14ac:dyDescent="0.35">
      <c r="A65" s="48"/>
    </row>
    <row r="66" spans="1:4" x14ac:dyDescent="0.35">
      <c r="A66" s="49" t="s">
        <v>90</v>
      </c>
    </row>
    <row r="67" spans="1:4" x14ac:dyDescent="0.35">
      <c r="A67" s="49" t="s">
        <v>91</v>
      </c>
    </row>
    <row r="68" spans="1:4" x14ac:dyDescent="0.35">
      <c r="A68" s="48"/>
    </row>
    <row r="69" spans="1:4" x14ac:dyDescent="0.35">
      <c r="A69" s="50" t="s">
        <v>0</v>
      </c>
      <c r="B69" s="22" t="s">
        <v>1</v>
      </c>
      <c r="C69" s="22" t="s">
        <v>2</v>
      </c>
      <c r="D69" s="22" t="s">
        <v>4</v>
      </c>
    </row>
    <row r="70" spans="1:4" x14ac:dyDescent="0.35">
      <c r="A70" s="51" t="s">
        <v>84</v>
      </c>
      <c r="B70" s="23"/>
      <c r="C70" s="23"/>
      <c r="D70" s="23"/>
    </row>
    <row r="71" spans="1:4" x14ac:dyDescent="0.35">
      <c r="A71" s="43" t="s">
        <v>119</v>
      </c>
      <c r="B71" s="5" t="s">
        <v>79</v>
      </c>
      <c r="C71" s="13">
        <v>46760</v>
      </c>
      <c r="D71" s="5" t="s">
        <v>80</v>
      </c>
    </row>
    <row r="72" spans="1:4" x14ac:dyDescent="0.35">
      <c r="A72" s="44" t="s">
        <v>48</v>
      </c>
      <c r="B72" s="7"/>
      <c r="C72" s="14">
        <f>SUM(C69:C71)</f>
        <v>46760</v>
      </c>
      <c r="D72" s="5"/>
    </row>
    <row r="73" spans="1:4" x14ac:dyDescent="0.35">
      <c r="A73" s="43"/>
      <c r="B73" s="5"/>
      <c r="C73" s="5"/>
      <c r="D73" s="5"/>
    </row>
    <row r="74" spans="1:4" x14ac:dyDescent="0.35">
      <c r="A74" s="45" t="s">
        <v>85</v>
      </c>
      <c r="B74" s="5"/>
      <c r="C74" s="5"/>
      <c r="D74" s="5"/>
    </row>
    <row r="75" spans="1:4" x14ac:dyDescent="0.35">
      <c r="A75" s="43" t="s">
        <v>120</v>
      </c>
      <c r="B75" s="5" t="s">
        <v>81</v>
      </c>
      <c r="C75" s="40">
        <v>64600</v>
      </c>
      <c r="D75" s="5" t="s">
        <v>82</v>
      </c>
    </row>
    <row r="76" spans="1:4" x14ac:dyDescent="0.35">
      <c r="A76" s="43" t="s">
        <v>121</v>
      </c>
      <c r="B76" s="5" t="s">
        <v>83</v>
      </c>
      <c r="C76" s="40">
        <v>74465</v>
      </c>
      <c r="D76" s="5" t="s">
        <v>82</v>
      </c>
    </row>
    <row r="77" spans="1:4" x14ac:dyDescent="0.35">
      <c r="A77" s="53" t="s">
        <v>108</v>
      </c>
      <c r="B77" s="38" t="s">
        <v>98</v>
      </c>
      <c r="C77" s="40">
        <v>59500</v>
      </c>
      <c r="D77" s="38" t="s">
        <v>94</v>
      </c>
    </row>
    <row r="78" spans="1:4" x14ac:dyDescent="0.35">
      <c r="A78" s="44" t="s">
        <v>48</v>
      </c>
      <c r="B78" s="7"/>
      <c r="C78" s="14">
        <f>SUM(C75:C77)</f>
        <v>198565</v>
      </c>
      <c r="D78" s="5"/>
    </row>
    <row r="79" spans="1:4" x14ac:dyDescent="0.35">
      <c r="A79" s="43"/>
      <c r="B79" s="5"/>
      <c r="C79" s="5"/>
      <c r="D79" s="5"/>
    </row>
    <row r="80" spans="1:4" x14ac:dyDescent="0.35">
      <c r="A80" s="47" t="s">
        <v>54</v>
      </c>
      <c r="B80" s="11"/>
      <c r="C80" s="15">
        <f>C72+C78</f>
        <v>245325</v>
      </c>
      <c r="D80" s="12"/>
    </row>
    <row r="81" spans="1:4" x14ac:dyDescent="0.35">
      <c r="A81" t="s">
        <v>118</v>
      </c>
      <c r="B81" s="42"/>
      <c r="C81" s="29"/>
    </row>
    <row r="82" spans="1:4" x14ac:dyDescent="0.35">
      <c r="A82" s="48"/>
    </row>
    <row r="83" spans="1:4" x14ac:dyDescent="0.35">
      <c r="A83" s="49" t="s">
        <v>103</v>
      </c>
    </row>
    <row r="84" spans="1:4" x14ac:dyDescent="0.35">
      <c r="A84" s="49" t="s">
        <v>104</v>
      </c>
    </row>
    <row r="85" spans="1:4" x14ac:dyDescent="0.35">
      <c r="A85" s="48"/>
    </row>
    <row r="86" spans="1:4" x14ac:dyDescent="0.35">
      <c r="A86" s="50" t="s">
        <v>0</v>
      </c>
      <c r="B86" s="22" t="s">
        <v>1</v>
      </c>
      <c r="C86" s="22" t="s">
        <v>2</v>
      </c>
      <c r="D86" s="22" t="s">
        <v>4</v>
      </c>
    </row>
    <row r="87" spans="1:4" x14ac:dyDescent="0.35">
      <c r="A87" s="45" t="s">
        <v>85</v>
      </c>
      <c r="B87" s="5"/>
      <c r="C87" s="5"/>
      <c r="D87" s="5"/>
    </row>
    <row r="88" spans="1:4" x14ac:dyDescent="0.35">
      <c r="A88" s="43" t="s">
        <v>111</v>
      </c>
      <c r="B88" s="5" t="s">
        <v>93</v>
      </c>
      <c r="C88" s="13">
        <v>191500</v>
      </c>
      <c r="D88" s="5" t="s">
        <v>95</v>
      </c>
    </row>
    <row r="89" spans="1:4" x14ac:dyDescent="0.35">
      <c r="A89" s="44" t="s">
        <v>48</v>
      </c>
      <c r="B89" s="7"/>
      <c r="C89" s="14">
        <f>SUM(C88:C88)</f>
        <v>191500</v>
      </c>
      <c r="D89" s="5"/>
    </row>
    <row r="90" spans="1:4" x14ac:dyDescent="0.35">
      <c r="A90" s="43"/>
      <c r="B90" s="5"/>
      <c r="C90" s="5"/>
      <c r="D90" s="5"/>
    </row>
    <row r="91" spans="1:4" x14ac:dyDescent="0.35">
      <c r="A91" s="47" t="s">
        <v>54</v>
      </c>
      <c r="B91" s="11"/>
      <c r="C91" s="15">
        <f>C85+C89</f>
        <v>191500</v>
      </c>
      <c r="D91" s="12"/>
    </row>
    <row r="92" spans="1:4" x14ac:dyDescent="0.35">
      <c r="A92" t="s">
        <v>118</v>
      </c>
    </row>
    <row r="93" spans="1:4" ht="126" x14ac:dyDescent="0.35">
      <c r="A93" s="41" t="s">
        <v>112</v>
      </c>
    </row>
  </sheetData>
  <pageMargins left="0.75" right="0.75" top="1" bottom="1" header="0.5" footer="0.5"/>
  <pageSetup paperSize="8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BB4F5A156A64987F4EA0E3AE42723" ma:contentTypeVersion="16" ma:contentTypeDescription="Create a new document." ma:contentTypeScope="" ma:versionID="9cfa2d067099640b8475528d6d5fc369">
  <xsd:schema xmlns:xsd="http://www.w3.org/2001/XMLSchema" xmlns:xs="http://www.w3.org/2001/XMLSchema" xmlns:p="http://schemas.microsoft.com/office/2006/metadata/properties" xmlns:ns2="4c396156-4915-4840-b9ec-2925ee2ca9d7" xmlns:ns3="b1400ff3-85cd-467c-8a89-ccf6744a79d5" targetNamespace="http://schemas.microsoft.com/office/2006/metadata/properties" ma:root="true" ma:fieldsID="4842c33c8642ca0933460e426e9beb5d" ns2:_="" ns3:_="">
    <xsd:import namespace="4c396156-4915-4840-b9ec-2925ee2ca9d7"/>
    <xsd:import namespace="b1400ff3-85cd-467c-8a89-ccf6744a7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96156-4915-4840-b9ec-2925ee2ca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bead0dd-f964-4ef9-8e58-aedd6ddb98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00ff3-85cd-467c-8a89-ccf6744a7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50bd6d-bb52-4509-8918-6ce23e32b047}" ma:internalName="TaxCatchAll" ma:showField="CatchAllData" ma:web="b1400ff3-85cd-467c-8a89-ccf6744a7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400ff3-85cd-467c-8a89-ccf6744a79d5" xsi:nil="true"/>
    <lcf76f155ced4ddcb4097134ff3c332f xmlns="4c396156-4915-4840-b9ec-2925ee2ca9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297FB5-0326-4ED3-9CCF-5C886F98BD88}"/>
</file>

<file path=customXml/itemProps2.xml><?xml version="1.0" encoding="utf-8"?>
<ds:datastoreItem xmlns:ds="http://schemas.openxmlformats.org/officeDocument/2006/customXml" ds:itemID="{F90C0533-A9EB-4993-B7F4-820CA3AF585F}"/>
</file>

<file path=customXml/itemProps3.xml><?xml version="1.0" encoding="utf-8"?>
<ds:datastoreItem xmlns:ds="http://schemas.openxmlformats.org/officeDocument/2006/customXml" ds:itemID="{7DE421D1-90F8-4B7E-B624-51E0213690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tables</vt:lpstr>
      <vt:lpstr>Updated Residual Demand</vt:lpstr>
      <vt:lpstr>Updated Tables for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 Gregory</cp:lastModifiedBy>
  <cp:lastPrinted>2026-03-18T11:57:22Z</cp:lastPrinted>
  <dcterms:created xsi:type="dcterms:W3CDTF">2026-03-02T11:54:55Z</dcterms:created>
  <dcterms:modified xsi:type="dcterms:W3CDTF">2026-03-18T12:00:38Z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0x010100A6FBB4F5A156A64987F4EA0E3AE42723</vt:lpwstr>
  </property>
</Properties>
</file>