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iankemp/Library/Mobile Documents/com~apple~CloudDocs/Work Current 101120/Wokingham/"/>
    </mc:Choice>
  </mc:AlternateContent>
  <xr:revisionPtr revIDLastSave="0" documentId="8_{2669FC19-D8AB-B945-8A6A-47D7C7328253}" xr6:coauthVersionLast="47" xr6:coauthVersionMax="47" xr10:uidLastSave="{00000000-0000-0000-0000-000000000000}"/>
  <bookViews>
    <workbookView xWindow="0" yWindow="660" windowWidth="30240" windowHeight="17400" tabRatio="817" activeTab="1" xr2:uid="{00000000-000D-0000-FFFF-FFFF00000000}"/>
  </bookViews>
  <sheets>
    <sheet name="Notes" sheetId="17" r:id="rId1"/>
    <sheet name="Summary_LPU" sheetId="1" r:id="rId2"/>
    <sheet name="Permissions_Large_to March2023" sheetId="11" r:id="rId3"/>
    <sheet name="Permissions_Large_PostApril2023" sheetId="16" r:id="rId4"/>
    <sheet name="Arborfield_SDL" sheetId="2" r:id="rId5"/>
    <sheet name="South_M4_SDL" sheetId="3" r:id="rId6"/>
    <sheet name="North_Wokingham_SDL" sheetId="4" r:id="rId7"/>
    <sheet name="South_Wokingham_SDL" sheetId="5" r:id="rId8"/>
    <sheet name="Loddon_Valley" sheetId="12" r:id="rId9"/>
    <sheet name="Small_Allocations" sheetId="6" r:id="rId10"/>
    <sheet name="Wokingham_TC" sheetId="15" r:id="rId11"/>
    <sheet name="Small_Site_Windfall" sheetId="9" r:id="rId12"/>
    <sheet name="Sheet1" sheetId="18" r:id="rId13"/>
  </sheets>
  <definedNames>
    <definedName name="_xlnm._FilterDatabase" localSheetId="4" hidden="1">Arborfield_SDL!$A$3:$W$3</definedName>
    <definedName name="_xlnm._FilterDatabase" localSheetId="6" hidden="1">North_Wokingham_SDL!$A$3:$V$3</definedName>
    <definedName name="_xlnm._FilterDatabase" localSheetId="3" hidden="1">Permissions_Large_PostApril2023!$A$3:$W$33</definedName>
    <definedName name="_xlnm._FilterDatabase" localSheetId="2" hidden="1">'Permissions_Large_to March2023'!$A$3:$U$3</definedName>
    <definedName name="_xlnm._FilterDatabase" localSheetId="9" hidden="1">Small_Allocations!$A$3:$W$42</definedName>
    <definedName name="_xlnm._FilterDatabase" localSheetId="5" hidden="1">South_M4_SDL!$A$3:$V$3</definedName>
    <definedName name="_xlnm._FilterDatabase" localSheetId="7" hidden="1">South_Wokingham_SDL!$A$3:$AA$3</definedName>
    <definedName name="_xlnm._FilterDatabase" localSheetId="1" hidden="1">Summary_LPU!$A$3:$S$3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E47" i="1"/>
  <c r="F47" i="1"/>
  <c r="G47" i="1"/>
  <c r="H47" i="1"/>
  <c r="I47" i="1"/>
  <c r="J47" i="1"/>
  <c r="K47" i="1"/>
  <c r="L47" i="1"/>
  <c r="M47" i="1"/>
  <c r="N47" i="1"/>
  <c r="O47" i="1"/>
  <c r="P47" i="1"/>
  <c r="B47" i="1" s="1"/>
  <c r="Q47" i="1"/>
  <c r="R47" i="1"/>
  <c r="S47" i="1"/>
  <c r="E48" i="1"/>
  <c r="B48" i="1" s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E49" i="1"/>
  <c r="B49" i="1" s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E51" i="1"/>
  <c r="B51" i="1" s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E52" i="1"/>
  <c r="B52" i="1" s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E53" i="1"/>
  <c r="F53" i="1"/>
  <c r="G53" i="1"/>
  <c r="H53" i="1"/>
  <c r="I53" i="1"/>
  <c r="J53" i="1"/>
  <c r="K53" i="1"/>
  <c r="L53" i="1"/>
  <c r="M53" i="1"/>
  <c r="N53" i="1"/>
  <c r="O53" i="1"/>
  <c r="P53" i="1"/>
  <c r="B53" i="1" s="1"/>
  <c r="Q53" i="1"/>
  <c r="R53" i="1"/>
  <c r="S53" i="1"/>
  <c r="E32" i="1"/>
  <c r="E46" i="1" s="1"/>
  <c r="H37" i="16"/>
  <c r="G29" i="11"/>
  <c r="B46" i="1" l="1"/>
  <c r="D4" i="12"/>
  <c r="E18" i="5"/>
  <c r="E14" i="5"/>
  <c r="E13" i="5"/>
  <c r="F37" i="16"/>
  <c r="C6" i="1" s="1"/>
  <c r="E10" i="5"/>
  <c r="E11" i="5"/>
  <c r="E12" i="5"/>
  <c r="E15" i="5"/>
  <c r="E16" i="5"/>
  <c r="E17" i="5"/>
  <c r="B6" i="9"/>
  <c r="B4" i="9"/>
  <c r="B5" i="9"/>
  <c r="B4" i="15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F39" i="16"/>
  <c r="G38" i="16"/>
  <c r="H38" i="16"/>
  <c r="E8" i="1" s="1"/>
  <c r="I38" i="16"/>
  <c r="F8" i="1" s="1"/>
  <c r="J38" i="16"/>
  <c r="G8" i="1" s="1"/>
  <c r="K38" i="16"/>
  <c r="H8" i="1" s="1"/>
  <c r="L38" i="16"/>
  <c r="I8" i="1" s="1"/>
  <c r="M38" i="16"/>
  <c r="J8" i="1" s="1"/>
  <c r="N38" i="16"/>
  <c r="K8" i="1" s="1"/>
  <c r="O38" i="16"/>
  <c r="L8" i="1" s="1"/>
  <c r="P38" i="16"/>
  <c r="M8" i="1" s="1"/>
  <c r="Q38" i="16"/>
  <c r="N8" i="1" s="1"/>
  <c r="R38" i="16"/>
  <c r="O8" i="1" s="1"/>
  <c r="S38" i="16"/>
  <c r="P8" i="1" s="1"/>
  <c r="T38" i="16"/>
  <c r="Q8" i="1" s="1"/>
  <c r="U38" i="16"/>
  <c r="R8" i="1" s="1"/>
  <c r="V38" i="16"/>
  <c r="S8" i="1" s="1"/>
  <c r="F38" i="16"/>
  <c r="U37" i="16"/>
  <c r="R7" i="1" s="1"/>
  <c r="G37" i="16"/>
  <c r="D6" i="1" s="1"/>
  <c r="E7" i="1"/>
  <c r="I37" i="16"/>
  <c r="F7" i="1" s="1"/>
  <c r="J37" i="16"/>
  <c r="G7" i="1" s="1"/>
  <c r="K37" i="16"/>
  <c r="H7" i="1" s="1"/>
  <c r="L37" i="16"/>
  <c r="I7" i="1" s="1"/>
  <c r="M37" i="16"/>
  <c r="J7" i="1" s="1"/>
  <c r="N37" i="16"/>
  <c r="K7" i="1" s="1"/>
  <c r="O37" i="16"/>
  <c r="L7" i="1" s="1"/>
  <c r="P37" i="16"/>
  <c r="M7" i="1" s="1"/>
  <c r="Q37" i="16"/>
  <c r="N7" i="1" s="1"/>
  <c r="R37" i="16"/>
  <c r="O7" i="1" s="1"/>
  <c r="S37" i="16"/>
  <c r="P7" i="1" s="1"/>
  <c r="T37" i="16"/>
  <c r="Q7" i="1" s="1"/>
  <c r="V37" i="16"/>
  <c r="S7" i="1" s="1"/>
  <c r="Q33" i="1"/>
  <c r="G34" i="6"/>
  <c r="C26" i="1" s="1"/>
  <c r="H34" i="1"/>
  <c r="I34" i="1"/>
  <c r="J34" i="1"/>
  <c r="K34" i="1"/>
  <c r="L34" i="1"/>
  <c r="M34" i="1"/>
  <c r="N34" i="1"/>
  <c r="O34" i="1"/>
  <c r="P34" i="1"/>
  <c r="Q34" i="1"/>
  <c r="R34" i="1"/>
  <c r="S34" i="1"/>
  <c r="G34" i="1"/>
  <c r="H33" i="1"/>
  <c r="I33" i="1"/>
  <c r="J33" i="1"/>
  <c r="K33" i="1"/>
  <c r="L33" i="1"/>
  <c r="M33" i="1"/>
  <c r="N33" i="1"/>
  <c r="O33" i="1"/>
  <c r="P33" i="1"/>
  <c r="R33" i="1"/>
  <c r="S33" i="1"/>
  <c r="G33" i="1"/>
  <c r="F32" i="1"/>
  <c r="D31" i="1"/>
  <c r="C31" i="1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C8" i="9"/>
  <c r="B34" i="1" l="1"/>
  <c r="B8" i="1"/>
  <c r="B33" i="1"/>
  <c r="B32" i="1"/>
  <c r="B31" i="1"/>
  <c r="D15" i="11"/>
  <c r="D16" i="11"/>
  <c r="D17" i="11"/>
  <c r="D18" i="11"/>
  <c r="D19" i="11"/>
  <c r="D20" i="11"/>
  <c r="D21" i="11"/>
  <c r="D22" i="11"/>
  <c r="D23" i="11"/>
  <c r="D24" i="11"/>
  <c r="D25" i="11"/>
  <c r="D5" i="11"/>
  <c r="D6" i="11"/>
  <c r="D7" i="11"/>
  <c r="D8" i="11"/>
  <c r="D9" i="11"/>
  <c r="D10" i="11"/>
  <c r="D11" i="11"/>
  <c r="D12" i="11"/>
  <c r="D13" i="11"/>
  <c r="D14" i="11"/>
  <c r="D4" i="11"/>
  <c r="E29" i="11" l="1"/>
  <c r="C4" i="1" s="1"/>
  <c r="G31" i="3" l="1"/>
  <c r="D13" i="1" s="1"/>
  <c r="D43" i="1" s="1"/>
  <c r="D54" i="1" s="1"/>
  <c r="G29" i="4"/>
  <c r="D17" i="1" s="1"/>
  <c r="G46" i="2" l="1"/>
  <c r="D9" i="1" s="1"/>
  <c r="F46" i="2"/>
  <c r="C9" i="1" s="1"/>
  <c r="F47" i="2"/>
  <c r="F48" i="2"/>
  <c r="B9" i="1" l="1"/>
  <c r="H36" i="6"/>
  <c r="D29" i="1" s="1"/>
  <c r="I36" i="6"/>
  <c r="E29" i="1" s="1"/>
  <c r="J36" i="6"/>
  <c r="F29" i="1" s="1"/>
  <c r="K36" i="6"/>
  <c r="G29" i="1" s="1"/>
  <c r="L36" i="6"/>
  <c r="H29" i="1" s="1"/>
  <c r="M36" i="6"/>
  <c r="I29" i="1" s="1"/>
  <c r="N36" i="6"/>
  <c r="J29" i="1" s="1"/>
  <c r="O36" i="6"/>
  <c r="K29" i="1" s="1"/>
  <c r="P36" i="6"/>
  <c r="L29" i="1" s="1"/>
  <c r="Q36" i="6"/>
  <c r="M29" i="1" s="1"/>
  <c r="R36" i="6"/>
  <c r="N29" i="1" s="1"/>
  <c r="S36" i="6"/>
  <c r="O29" i="1" s="1"/>
  <c r="T36" i="6"/>
  <c r="P29" i="1" s="1"/>
  <c r="U36" i="6"/>
  <c r="Q29" i="1" s="1"/>
  <c r="V36" i="6"/>
  <c r="R29" i="1" s="1"/>
  <c r="W36" i="6"/>
  <c r="S29" i="1" s="1"/>
  <c r="H35" i="6"/>
  <c r="I35" i="6"/>
  <c r="E28" i="1" s="1"/>
  <c r="J35" i="6"/>
  <c r="F28" i="1" s="1"/>
  <c r="K35" i="6"/>
  <c r="G28" i="1" s="1"/>
  <c r="L35" i="6"/>
  <c r="H28" i="1" s="1"/>
  <c r="M35" i="6"/>
  <c r="I28" i="1" s="1"/>
  <c r="N35" i="6"/>
  <c r="J28" i="1" s="1"/>
  <c r="O35" i="6"/>
  <c r="K28" i="1" s="1"/>
  <c r="P35" i="6"/>
  <c r="L28" i="1" s="1"/>
  <c r="Q35" i="6"/>
  <c r="M28" i="1" s="1"/>
  <c r="R35" i="6"/>
  <c r="N28" i="1" s="1"/>
  <c r="S35" i="6"/>
  <c r="O28" i="1" s="1"/>
  <c r="T35" i="6"/>
  <c r="P28" i="1" s="1"/>
  <c r="U35" i="6"/>
  <c r="Q28" i="1" s="1"/>
  <c r="V35" i="6"/>
  <c r="R28" i="1" s="1"/>
  <c r="W35" i="6"/>
  <c r="S28" i="1" s="1"/>
  <c r="H34" i="6"/>
  <c r="D26" i="1" s="1"/>
  <c r="B26" i="1" s="1"/>
  <c r="I34" i="6"/>
  <c r="J34" i="6"/>
  <c r="K34" i="6"/>
  <c r="L34" i="6"/>
  <c r="M34" i="6"/>
  <c r="N34" i="6"/>
  <c r="O34" i="6"/>
  <c r="P34" i="6"/>
  <c r="Q34" i="6"/>
  <c r="Q37" i="6" s="1"/>
  <c r="R34" i="6"/>
  <c r="S34" i="6"/>
  <c r="T34" i="6"/>
  <c r="T37" i="6" s="1"/>
  <c r="U34" i="6"/>
  <c r="U37" i="6" s="1"/>
  <c r="V34" i="6"/>
  <c r="W34" i="6"/>
  <c r="W37" i="6" s="1"/>
  <c r="G36" i="6"/>
  <c r="C29" i="1" s="1"/>
  <c r="G35" i="6"/>
  <c r="L24" i="5"/>
  <c r="I24" i="1" s="1"/>
  <c r="J23" i="5"/>
  <c r="G23" i="1" s="1"/>
  <c r="K30" i="4"/>
  <c r="H19" i="1" s="1"/>
  <c r="F31" i="3"/>
  <c r="C13" i="1" s="1"/>
  <c r="C43" i="1" s="1"/>
  <c r="C11" i="1"/>
  <c r="G33" i="3"/>
  <c r="D16" i="1" s="1"/>
  <c r="H33" i="3"/>
  <c r="E16" i="1" s="1"/>
  <c r="E50" i="1" s="1"/>
  <c r="I33" i="3"/>
  <c r="F16" i="1" s="1"/>
  <c r="F50" i="1" s="1"/>
  <c r="J33" i="3"/>
  <c r="G16" i="1" s="1"/>
  <c r="G50" i="1" s="1"/>
  <c r="K33" i="3"/>
  <c r="H16" i="1" s="1"/>
  <c r="H50" i="1" s="1"/>
  <c r="L33" i="3"/>
  <c r="I16" i="1" s="1"/>
  <c r="I50" i="1" s="1"/>
  <c r="M33" i="3"/>
  <c r="J16" i="1" s="1"/>
  <c r="J50" i="1" s="1"/>
  <c r="N33" i="3"/>
  <c r="K16" i="1" s="1"/>
  <c r="K50" i="1" s="1"/>
  <c r="O33" i="3"/>
  <c r="L16" i="1" s="1"/>
  <c r="L50" i="1" s="1"/>
  <c r="P33" i="3"/>
  <c r="M16" i="1" s="1"/>
  <c r="M50" i="1" s="1"/>
  <c r="Q33" i="3"/>
  <c r="N16" i="1" s="1"/>
  <c r="N50" i="1" s="1"/>
  <c r="R33" i="3"/>
  <c r="O16" i="1" s="1"/>
  <c r="O50" i="1" s="1"/>
  <c r="S33" i="3"/>
  <c r="P16" i="1" s="1"/>
  <c r="P50" i="1" s="1"/>
  <c r="T33" i="3"/>
  <c r="Q16" i="1" s="1"/>
  <c r="Q50" i="1" s="1"/>
  <c r="U33" i="3"/>
  <c r="R16" i="1" s="1"/>
  <c r="R50" i="1" s="1"/>
  <c r="V33" i="3"/>
  <c r="S16" i="1" s="1"/>
  <c r="S50" i="1" s="1"/>
  <c r="G32" i="3"/>
  <c r="H32" i="3"/>
  <c r="E15" i="1" s="1"/>
  <c r="E45" i="1" s="1"/>
  <c r="I32" i="3"/>
  <c r="F15" i="1" s="1"/>
  <c r="F45" i="1" s="1"/>
  <c r="J32" i="3"/>
  <c r="G15" i="1" s="1"/>
  <c r="G45" i="1" s="1"/>
  <c r="K32" i="3"/>
  <c r="H15" i="1" s="1"/>
  <c r="H45" i="1" s="1"/>
  <c r="L32" i="3"/>
  <c r="I15" i="1" s="1"/>
  <c r="I45" i="1" s="1"/>
  <c r="M32" i="3"/>
  <c r="J15" i="1" s="1"/>
  <c r="J45" i="1" s="1"/>
  <c r="N32" i="3"/>
  <c r="K15" i="1" s="1"/>
  <c r="K45" i="1" s="1"/>
  <c r="O32" i="3"/>
  <c r="L15" i="1" s="1"/>
  <c r="L45" i="1" s="1"/>
  <c r="P32" i="3"/>
  <c r="M15" i="1" s="1"/>
  <c r="M45" i="1" s="1"/>
  <c r="Q32" i="3"/>
  <c r="N15" i="1" s="1"/>
  <c r="N45" i="1" s="1"/>
  <c r="R32" i="3"/>
  <c r="O15" i="1" s="1"/>
  <c r="O45" i="1" s="1"/>
  <c r="S32" i="3"/>
  <c r="P15" i="1" s="1"/>
  <c r="P45" i="1" s="1"/>
  <c r="T32" i="3"/>
  <c r="Q15" i="1" s="1"/>
  <c r="Q45" i="1" s="1"/>
  <c r="U32" i="3"/>
  <c r="R15" i="1" s="1"/>
  <c r="R45" i="1" s="1"/>
  <c r="V32" i="3"/>
  <c r="S15" i="1" s="1"/>
  <c r="S45" i="1" s="1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F33" i="3"/>
  <c r="C16" i="1" s="1"/>
  <c r="F32" i="3"/>
  <c r="G31" i="4"/>
  <c r="D20" i="1" s="1"/>
  <c r="H31" i="4"/>
  <c r="E20" i="1" s="1"/>
  <c r="I31" i="4"/>
  <c r="F20" i="1" s="1"/>
  <c r="J31" i="4"/>
  <c r="G20" i="1" s="1"/>
  <c r="K31" i="4"/>
  <c r="H20" i="1" s="1"/>
  <c r="L31" i="4"/>
  <c r="I20" i="1" s="1"/>
  <c r="M31" i="4"/>
  <c r="J20" i="1" s="1"/>
  <c r="N31" i="4"/>
  <c r="K20" i="1" s="1"/>
  <c r="O31" i="4"/>
  <c r="L20" i="1" s="1"/>
  <c r="P31" i="4"/>
  <c r="M20" i="1" s="1"/>
  <c r="Q31" i="4"/>
  <c r="N20" i="1" s="1"/>
  <c r="R31" i="4"/>
  <c r="O20" i="1" s="1"/>
  <c r="S31" i="4"/>
  <c r="P20" i="1" s="1"/>
  <c r="T31" i="4"/>
  <c r="Q20" i="1" s="1"/>
  <c r="U31" i="4"/>
  <c r="R20" i="1" s="1"/>
  <c r="V31" i="4"/>
  <c r="S20" i="1" s="1"/>
  <c r="G30" i="4"/>
  <c r="H30" i="4"/>
  <c r="E19" i="1" s="1"/>
  <c r="I30" i="4"/>
  <c r="F19" i="1" s="1"/>
  <c r="J30" i="4"/>
  <c r="G19" i="1" s="1"/>
  <c r="L30" i="4"/>
  <c r="I19" i="1" s="1"/>
  <c r="M30" i="4"/>
  <c r="J19" i="1" s="1"/>
  <c r="N30" i="4"/>
  <c r="K19" i="1" s="1"/>
  <c r="O30" i="4"/>
  <c r="L19" i="1" s="1"/>
  <c r="P30" i="4"/>
  <c r="M19" i="1" s="1"/>
  <c r="Q30" i="4"/>
  <c r="N19" i="1" s="1"/>
  <c r="R30" i="4"/>
  <c r="O19" i="1" s="1"/>
  <c r="S30" i="4"/>
  <c r="P19" i="1" s="1"/>
  <c r="T30" i="4"/>
  <c r="Q19" i="1" s="1"/>
  <c r="U30" i="4"/>
  <c r="R19" i="1" s="1"/>
  <c r="V30" i="4"/>
  <c r="S19" i="1" s="1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F31" i="4"/>
  <c r="C20" i="1" s="1"/>
  <c r="F30" i="4"/>
  <c r="F29" i="4"/>
  <c r="C17" i="1" s="1"/>
  <c r="B17" i="1" s="1"/>
  <c r="G24" i="5"/>
  <c r="D24" i="1" s="1"/>
  <c r="H24" i="5"/>
  <c r="E24" i="1" s="1"/>
  <c r="I24" i="5"/>
  <c r="F24" i="1" s="1"/>
  <c r="J24" i="5"/>
  <c r="G24" i="1" s="1"/>
  <c r="K24" i="5"/>
  <c r="H24" i="1" s="1"/>
  <c r="M24" i="5"/>
  <c r="J24" i="1" s="1"/>
  <c r="N24" i="5"/>
  <c r="K24" i="1" s="1"/>
  <c r="O24" i="5"/>
  <c r="L24" i="1" s="1"/>
  <c r="P24" i="5"/>
  <c r="M24" i="1" s="1"/>
  <c r="Q24" i="5"/>
  <c r="N24" i="1" s="1"/>
  <c r="R24" i="5"/>
  <c r="O24" i="1" s="1"/>
  <c r="S24" i="5"/>
  <c r="P24" i="1" s="1"/>
  <c r="T24" i="5"/>
  <c r="Q24" i="1" s="1"/>
  <c r="U24" i="5"/>
  <c r="R24" i="1" s="1"/>
  <c r="V24" i="5"/>
  <c r="S24" i="1" s="1"/>
  <c r="W24" i="5"/>
  <c r="X24" i="5"/>
  <c r="Y24" i="5"/>
  <c r="Z24" i="5"/>
  <c r="AA24" i="5"/>
  <c r="G23" i="5"/>
  <c r="H23" i="5"/>
  <c r="E23" i="1" s="1"/>
  <c r="I23" i="5"/>
  <c r="F23" i="1" s="1"/>
  <c r="K23" i="5"/>
  <c r="H23" i="1" s="1"/>
  <c r="L23" i="5"/>
  <c r="I23" i="1" s="1"/>
  <c r="M23" i="5"/>
  <c r="J23" i="1" s="1"/>
  <c r="N23" i="5"/>
  <c r="K23" i="1" s="1"/>
  <c r="O23" i="5"/>
  <c r="L23" i="1" s="1"/>
  <c r="P23" i="5"/>
  <c r="M23" i="1" s="1"/>
  <c r="Q23" i="5"/>
  <c r="N23" i="1" s="1"/>
  <c r="R23" i="5"/>
  <c r="O23" i="1" s="1"/>
  <c r="S23" i="5"/>
  <c r="P23" i="1" s="1"/>
  <c r="T23" i="5"/>
  <c r="Q23" i="1" s="1"/>
  <c r="U23" i="5"/>
  <c r="R23" i="1" s="1"/>
  <c r="V23" i="5"/>
  <c r="S23" i="1" s="1"/>
  <c r="W23" i="5"/>
  <c r="X23" i="5"/>
  <c r="Y23" i="5"/>
  <c r="Z23" i="5"/>
  <c r="AA23" i="5"/>
  <c r="F24" i="5"/>
  <c r="C24" i="1" s="1"/>
  <c r="F23" i="5"/>
  <c r="G22" i="5"/>
  <c r="D21" i="1" s="1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F22" i="5"/>
  <c r="C21" i="1" s="1"/>
  <c r="G48" i="2"/>
  <c r="D12" i="1" s="1"/>
  <c r="H48" i="2"/>
  <c r="E12" i="1" s="1"/>
  <c r="I48" i="2"/>
  <c r="F12" i="1" s="1"/>
  <c r="J48" i="2"/>
  <c r="G12" i="1" s="1"/>
  <c r="K48" i="2"/>
  <c r="H12" i="1" s="1"/>
  <c r="L48" i="2"/>
  <c r="I12" i="1" s="1"/>
  <c r="M48" i="2"/>
  <c r="J12" i="1" s="1"/>
  <c r="N48" i="2"/>
  <c r="K12" i="1" s="1"/>
  <c r="O48" i="2"/>
  <c r="L12" i="1" s="1"/>
  <c r="P48" i="2"/>
  <c r="M12" i="1" s="1"/>
  <c r="Q48" i="2"/>
  <c r="N12" i="1" s="1"/>
  <c r="R48" i="2"/>
  <c r="O12" i="1" s="1"/>
  <c r="S48" i="2"/>
  <c r="P12" i="1" s="1"/>
  <c r="T48" i="2"/>
  <c r="Q12" i="1" s="1"/>
  <c r="U48" i="2"/>
  <c r="R12" i="1" s="1"/>
  <c r="V48" i="2"/>
  <c r="S12" i="1" s="1"/>
  <c r="G47" i="2"/>
  <c r="D11" i="1" s="1"/>
  <c r="H47" i="2"/>
  <c r="E11" i="1" s="1"/>
  <c r="I47" i="2"/>
  <c r="F11" i="1" s="1"/>
  <c r="J47" i="2"/>
  <c r="G11" i="1" s="1"/>
  <c r="K47" i="2"/>
  <c r="H11" i="1" s="1"/>
  <c r="L47" i="2"/>
  <c r="I11" i="1" s="1"/>
  <c r="M47" i="2"/>
  <c r="J11" i="1" s="1"/>
  <c r="N47" i="2"/>
  <c r="K11" i="1" s="1"/>
  <c r="O47" i="2"/>
  <c r="L11" i="1" s="1"/>
  <c r="P47" i="2"/>
  <c r="M11" i="1" s="1"/>
  <c r="Q47" i="2"/>
  <c r="N11" i="1" s="1"/>
  <c r="R47" i="2"/>
  <c r="O11" i="1" s="1"/>
  <c r="S47" i="2"/>
  <c r="P11" i="1" s="1"/>
  <c r="T47" i="2"/>
  <c r="Q11" i="1" s="1"/>
  <c r="U47" i="2"/>
  <c r="R11" i="1" s="1"/>
  <c r="V47" i="2"/>
  <c r="S11" i="1" s="1"/>
  <c r="H46" i="2"/>
  <c r="E10" i="1" s="1"/>
  <c r="I46" i="2"/>
  <c r="F10" i="1" s="1"/>
  <c r="J46" i="2"/>
  <c r="K46" i="2"/>
  <c r="L46" i="2"/>
  <c r="M46" i="2"/>
  <c r="J10" i="1" s="1"/>
  <c r="N46" i="2"/>
  <c r="K10" i="1" s="1"/>
  <c r="O46" i="2"/>
  <c r="L10" i="1" s="1"/>
  <c r="P46" i="2"/>
  <c r="M10" i="1" s="1"/>
  <c r="Q46" i="2"/>
  <c r="N10" i="1" s="1"/>
  <c r="R46" i="2"/>
  <c r="S46" i="2"/>
  <c r="T46" i="2"/>
  <c r="U46" i="2"/>
  <c r="R10" i="1" s="1"/>
  <c r="V46" i="2"/>
  <c r="S10" i="1" s="1"/>
  <c r="C12" i="1"/>
  <c r="B50" i="1" l="1"/>
  <c r="B43" i="1"/>
  <c r="C54" i="1"/>
  <c r="B45" i="1"/>
  <c r="R37" i="6"/>
  <c r="S49" i="2"/>
  <c r="S37" i="6"/>
  <c r="B13" i="1"/>
  <c r="B21" i="1"/>
  <c r="O34" i="3"/>
  <c r="U34" i="3"/>
  <c r="N34" i="3"/>
  <c r="V34" i="3"/>
  <c r="P32" i="4"/>
  <c r="H32" i="4"/>
  <c r="L37" i="6"/>
  <c r="T49" i="2"/>
  <c r="J49" i="2"/>
  <c r="K49" i="2"/>
  <c r="G37" i="6"/>
  <c r="N37" i="6"/>
  <c r="O37" i="6"/>
  <c r="K37" i="6"/>
  <c r="V37" i="6"/>
  <c r="P37" i="6"/>
  <c r="H37" i="6"/>
  <c r="G34" i="3"/>
  <c r="L34" i="3"/>
  <c r="K34" i="3"/>
  <c r="T34" i="3"/>
  <c r="P34" i="3"/>
  <c r="H34" i="3"/>
  <c r="R34" i="3"/>
  <c r="S34" i="3"/>
  <c r="J34" i="3"/>
  <c r="T32" i="4"/>
  <c r="L32" i="4"/>
  <c r="V32" i="4"/>
  <c r="Q32" i="4"/>
  <c r="I32" i="4"/>
  <c r="O32" i="4"/>
  <c r="G32" i="4"/>
  <c r="R32" i="4"/>
  <c r="M32" i="4"/>
  <c r="J37" i="6"/>
  <c r="M37" i="6"/>
  <c r="I37" i="6"/>
  <c r="K32" i="4"/>
  <c r="L25" i="5"/>
  <c r="T25" i="5"/>
  <c r="S25" i="5"/>
  <c r="K25" i="5"/>
  <c r="N25" i="5"/>
  <c r="AA25" i="5"/>
  <c r="V25" i="5"/>
  <c r="Z25" i="5"/>
  <c r="R25" i="5"/>
  <c r="J25" i="5"/>
  <c r="X25" i="5"/>
  <c r="P25" i="5"/>
  <c r="H25" i="5"/>
  <c r="W25" i="5"/>
  <c r="O25" i="5"/>
  <c r="G25" i="5"/>
  <c r="U25" i="5"/>
  <c r="M25" i="5"/>
  <c r="Y25" i="5"/>
  <c r="F25" i="5"/>
  <c r="Q25" i="5"/>
  <c r="I25" i="5"/>
  <c r="N32" i="4"/>
  <c r="U32" i="4"/>
  <c r="F32" i="4"/>
  <c r="S32" i="4"/>
  <c r="J32" i="4"/>
  <c r="Q34" i="3"/>
  <c r="I34" i="3"/>
  <c r="M34" i="3"/>
  <c r="L49" i="2"/>
  <c r="R49" i="2"/>
  <c r="Q10" i="1"/>
  <c r="I10" i="1"/>
  <c r="Q49" i="2"/>
  <c r="I49" i="2"/>
  <c r="B29" i="1"/>
  <c r="B28" i="1"/>
  <c r="F34" i="3"/>
  <c r="B16" i="1"/>
  <c r="B15" i="1"/>
  <c r="B19" i="1"/>
  <c r="B20" i="1"/>
  <c r="B23" i="1"/>
  <c r="B24" i="1"/>
  <c r="B11" i="1"/>
  <c r="B12" i="1"/>
  <c r="P49" i="2"/>
  <c r="H49" i="2"/>
  <c r="P10" i="1"/>
  <c r="H10" i="1"/>
  <c r="F49" i="2"/>
  <c r="O49" i="2"/>
  <c r="G49" i="2"/>
  <c r="O10" i="1"/>
  <c r="G10" i="1"/>
  <c r="V49" i="2"/>
  <c r="N49" i="2"/>
  <c r="U49" i="2"/>
  <c r="M49" i="2"/>
  <c r="B6" i="1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B10" i="1" l="1"/>
  <c r="B7" i="1"/>
  <c r="V7" i="12"/>
  <c r="W7" i="12"/>
  <c r="X7" i="12"/>
  <c r="Y7" i="12"/>
  <c r="Z7" i="12"/>
  <c r="AA7" i="12"/>
  <c r="AB7" i="12"/>
  <c r="AC7" i="12"/>
  <c r="AD7" i="12"/>
  <c r="D30" i="1" l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C30" i="1"/>
  <c r="F29" i="11"/>
  <c r="D4" i="1" s="1"/>
  <c r="E5" i="1"/>
  <c r="H29" i="11"/>
  <c r="F5" i="1" s="1"/>
  <c r="I29" i="11"/>
  <c r="G5" i="1" s="1"/>
  <c r="J29" i="11"/>
  <c r="H5" i="1" s="1"/>
  <c r="K29" i="11"/>
  <c r="I5" i="1" s="1"/>
  <c r="L29" i="11"/>
  <c r="J5" i="1" s="1"/>
  <c r="M29" i="11"/>
  <c r="K5" i="1" s="1"/>
  <c r="N29" i="11"/>
  <c r="L5" i="1" s="1"/>
  <c r="O29" i="11"/>
  <c r="M5" i="1" s="1"/>
  <c r="P29" i="11"/>
  <c r="N5" i="1" s="1"/>
  <c r="Q29" i="11"/>
  <c r="O5" i="1" s="1"/>
  <c r="R29" i="11"/>
  <c r="P5" i="1" s="1"/>
  <c r="S29" i="11"/>
  <c r="Q5" i="1" s="1"/>
  <c r="T29" i="11"/>
  <c r="R5" i="1" s="1"/>
  <c r="U29" i="11"/>
  <c r="S5" i="1" s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E7" i="12"/>
  <c r="C25" i="1" s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E14" i="1"/>
  <c r="F14" i="1"/>
  <c r="F44" i="1" s="1"/>
  <c r="F54" i="1" s="1"/>
  <c r="G14" i="1"/>
  <c r="G44" i="1" s="1"/>
  <c r="G54" i="1" s="1"/>
  <c r="H14" i="1"/>
  <c r="H44" i="1" s="1"/>
  <c r="H54" i="1" s="1"/>
  <c r="I14" i="1"/>
  <c r="I44" i="1" s="1"/>
  <c r="I54" i="1" s="1"/>
  <c r="J14" i="1"/>
  <c r="J44" i="1" s="1"/>
  <c r="J54" i="1" s="1"/>
  <c r="K14" i="1"/>
  <c r="K44" i="1" s="1"/>
  <c r="K54" i="1" s="1"/>
  <c r="L14" i="1"/>
  <c r="L44" i="1" s="1"/>
  <c r="L54" i="1" s="1"/>
  <c r="M14" i="1"/>
  <c r="M44" i="1" s="1"/>
  <c r="M54" i="1" s="1"/>
  <c r="N14" i="1"/>
  <c r="N44" i="1" s="1"/>
  <c r="N54" i="1" s="1"/>
  <c r="O14" i="1"/>
  <c r="O44" i="1" s="1"/>
  <c r="O54" i="1" s="1"/>
  <c r="P14" i="1"/>
  <c r="P44" i="1" s="1"/>
  <c r="P54" i="1" s="1"/>
  <c r="Q14" i="1"/>
  <c r="Q44" i="1" s="1"/>
  <c r="Q54" i="1" s="1"/>
  <c r="R14" i="1"/>
  <c r="R44" i="1" s="1"/>
  <c r="R54" i="1" s="1"/>
  <c r="S14" i="1"/>
  <c r="S44" i="1" s="1"/>
  <c r="S54" i="1" s="1"/>
  <c r="E37" i="1" l="1"/>
  <c r="E44" i="1"/>
  <c r="B4" i="1"/>
  <c r="B5" i="1"/>
  <c r="B30" i="1"/>
  <c r="Q37" i="1"/>
  <c r="S37" i="1"/>
  <c r="N37" i="1"/>
  <c r="F37" i="1"/>
  <c r="C37" i="1"/>
  <c r="C38" i="1" s="1"/>
  <c r="R37" i="1"/>
  <c r="J37" i="1"/>
  <c r="I37" i="1"/>
  <c r="H37" i="1"/>
  <c r="G37" i="1"/>
  <c r="M37" i="1"/>
  <c r="P37" i="1"/>
  <c r="L37" i="1"/>
  <c r="D37" i="1"/>
  <c r="O37" i="1"/>
  <c r="K37" i="1"/>
  <c r="B25" i="1"/>
  <c r="B22" i="1"/>
  <c r="B14" i="1"/>
  <c r="B18" i="1"/>
  <c r="B27" i="1"/>
  <c r="E54" i="1" l="1"/>
  <c r="B44" i="1"/>
  <c r="B54" i="1" s="1"/>
  <c r="B37" i="1"/>
  <c r="D38" i="1" l="1"/>
  <c r="E38" i="1" l="1"/>
  <c r="F38" i="1" s="1"/>
  <c r="G38" i="1" l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</calcChain>
</file>

<file path=xl/sharedStrings.xml><?xml version="1.0" encoding="utf-8"?>
<sst xmlns="http://schemas.openxmlformats.org/spreadsheetml/2006/main" count="1024" uniqueCount="375">
  <si>
    <t>SUMMARY_LPU</t>
  </si>
  <si>
    <t>Total delivery in plan period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</si>
  <si>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</si>
  <si>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</si>
  <si>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</si>
  <si>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</si>
  <si>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</si>
  <si>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</si>
  <si>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</si>
  <si>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</si>
  <si>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</si>
  <si>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</si>
  <si>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</si>
  <si>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</si>
  <si>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</si>
  <si>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</si>
  <si>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</si>
  <si>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</si>
  <si>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</si>
  <si>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Arborfield SDL - permissions</t>
  </si>
  <si>
    <t>Arborfield SDL - resolutions</t>
  </si>
  <si>
    <t>Arborfield SDL - other</t>
  </si>
  <si>
    <t>South of the M4 SDL - permissions</t>
  </si>
  <si>
    <t>South of the M4 SDL - resolution</t>
  </si>
  <si>
    <t>South of the M4 SDL - other</t>
  </si>
  <si>
    <t>North Wokingham SDL - permissions</t>
  </si>
  <si>
    <t>North Wokingham SDL - resolution</t>
  </si>
  <si>
    <t>North Wokingham SDL - other</t>
  </si>
  <si>
    <t>South Wokingham SDL - permissions</t>
  </si>
  <si>
    <t>South Wokingham SDL - resolutions</t>
  </si>
  <si>
    <t>South Wokingham SDL - Other</t>
  </si>
  <si>
    <t>Small Allocations - permissions</t>
  </si>
  <si>
    <t>Small Allocations - resolution</t>
  </si>
  <si>
    <t>Small Allocations - other</t>
  </si>
  <si>
    <t>Wokingham Town Centre broad area</t>
  </si>
  <si>
    <t>Supply CUMULATIVE TOTAL</t>
  </si>
  <si>
    <t>TOTAL</t>
  </si>
  <si>
    <t>Completions</t>
  </si>
  <si>
    <t>Wokingham town centre broad area</t>
  </si>
  <si>
    <t>Loddon Valley Garden Village</t>
  </si>
  <si>
    <t>Permissions To 31 March 2023 (Large sites)</t>
  </si>
  <si>
    <t>Permision reference</t>
  </si>
  <si>
    <t>Permission type</t>
  </si>
  <si>
    <t>Site address</t>
  </si>
  <si>
    <t>Reserved Matters</t>
  </si>
  <si>
    <t>Land at Stanbury House, Basingstoke Road, Spencers Wood, Reading, RG7 1AJ</t>
  </si>
  <si>
    <t>161529 / 200951</t>
  </si>
  <si>
    <t>Sonning Golf Club Duffield Road Sonning RG4 6GJ</t>
  </si>
  <si>
    <t>162498 / 181130 + 202845</t>
  </si>
  <si>
    <t>Land To The West Of Trowes Lane Wokingham Swallowfield</t>
  </si>
  <si>
    <t>Full</t>
  </si>
  <si>
    <t>Lord Harris Court Mole Road Sindlesham RG41 5EA</t>
  </si>
  <si>
    <t>(Silkmakers Court)
West Forest Gate, Wellington Road, Finchampstead, Wokingham, RG40 2AT</t>
  </si>
  <si>
    <t>192852 / 210554</t>
  </si>
  <si>
    <t>Sorbus House, Mulberry Business Park Fishponds Road Wokingham RG41 2GY</t>
  </si>
  <si>
    <t>200089 (172012, O/2015/1056)</t>
  </si>
  <si>
    <t>Carnival Pool, Wellington Rd, Wokingham</t>
  </si>
  <si>
    <t>191541
210534</t>
  </si>
  <si>
    <t>Prior Approval</t>
  </si>
  <si>
    <t>Spitfire House Ruscombe Park Ruscombe RG10 9JT</t>
  </si>
  <si>
    <t>210166
182428
213975
242785</t>
  </si>
  <si>
    <t>Indigo House Fishponds Road Wokingham Berkshire RG41 2GY</t>
  </si>
  <si>
    <t>192830 / 211977</t>
  </si>
  <si>
    <t>43-47 Peach Street Wokingham RG40 1XJ</t>
  </si>
  <si>
    <t>1 Barkham Road Wokingham RG41 2XR</t>
  </si>
  <si>
    <t>Ascot House Finchampstead Road Wokingham RG40 2NW</t>
  </si>
  <si>
    <t>210304 (201743)</t>
  </si>
  <si>
    <t>Interserve House, Ruscombe Park, Reading, RG10 9JU</t>
  </si>
  <si>
    <t>Land east of Gorse Ride South, south of Whittle Close and to the north and south of Billing Avenue Finchampstead RG40 9JF</t>
  </si>
  <si>
    <t>36 and 39-48 Grovelands Park Winnersh Wokingham RG41 5LD</t>
  </si>
  <si>
    <t xml:space="preserve">  </t>
  </si>
  <si>
    <t>201833
201883
213002</t>
  </si>
  <si>
    <t>Land South of Old Bath Road Sonning, RG4 6GQ</t>
  </si>
  <si>
    <t>210769
211508</t>
  </si>
  <si>
    <t>Rosa Building, Mulberry Business Park, Fishponds Road, Wokingham, RG41 2GY</t>
  </si>
  <si>
    <t>213457
250148</t>
  </si>
  <si>
    <t>Land adjoining Liberty House, Strand Way, Lower Earley, RG6 4EA</t>
  </si>
  <si>
    <t>200509
092311
182201</t>
  </si>
  <si>
    <t>Land at Bridge House, Garden Cottage, 46, 50 &amp; 58 High Street, Twyford</t>
  </si>
  <si>
    <t>201002
242665</t>
  </si>
  <si>
    <t>Land west of Kingfisher Grove, Three Mile Cross</t>
  </si>
  <si>
    <t>54-58 Reading Road, Wokingham</t>
  </si>
  <si>
    <t>211889
250655</t>
  </si>
  <si>
    <t>List - Permission Type</t>
  </si>
  <si>
    <t>Outline</t>
  </si>
  <si>
    <t>None</t>
  </si>
  <si>
    <t>Pending</t>
  </si>
  <si>
    <t>Permissions Post 1 April 2023 (Large sites)</t>
  </si>
  <si>
    <t>Library Parade, Crockhamwell Road, Woodley</t>
  </si>
  <si>
    <t>Land South of Old Bath Road, Sonning</t>
  </si>
  <si>
    <t>The Mount Nursing Home, School Hill, Wargrave</t>
  </si>
  <si>
    <t>Pineridge Farm, Nine Mile Ride, Wokingham, RG40 3ND</t>
  </si>
  <si>
    <t>Land off Langley Common Road, Arborfield, Wokingham</t>
  </si>
  <si>
    <t>Land To West Of Park Lane, Charvil, RG10 9TS</t>
  </si>
  <si>
    <t>Oak Dale, Lower Wokingham Road, Crowthorne, Wokingham RG45 6BX</t>
  </si>
  <si>
    <t>Hillside, Lower Wokingham Road, Crowthorne, Wokingham, RG45 6BX</t>
  </si>
  <si>
    <t>Land between School Road and Orchard Road, Hurst, Reading, RG10 0SD</t>
  </si>
  <si>
    <t>Hybrid</t>
  </si>
  <si>
    <t>Sonning Golf Club, Duffield Road, Reading, RG4 6GJ</t>
  </si>
  <si>
    <t>Land West of Trowes Lane and North of Charlton Lane, RG7 1RT</t>
  </si>
  <si>
    <t>212720
243124</t>
  </si>
  <si>
    <t>Land at Bridge Farm, Twyford</t>
  </si>
  <si>
    <t>Land to the North of the A4, New Bath Road, Twyford (Riverways Farm)</t>
  </si>
  <si>
    <t xml:space="preserve">Land off Watmore Lane, Winnersh </t>
  </si>
  <si>
    <t>Lee Spring, Latimer Road, Wokingham</t>
  </si>
  <si>
    <t>Former Travis Perkins Site, Woodley Green, Woodley, Wokingham, RG5 4QP</t>
  </si>
  <si>
    <t>211937
193402
191809
190416
162682
152851</t>
  </si>
  <si>
    <t>31 Barkham Ride, Finchampstead</t>
  </si>
  <si>
    <t>230791
250267</t>
  </si>
  <si>
    <t>31 Barkham Ride, Finchampstead, Wokingham, RG40 4EX</t>
  </si>
  <si>
    <t>33 Barkham Ride, Finchampstead, Wokingham, RG40 4EX</t>
  </si>
  <si>
    <t>400 Regus House, Thames Valley Park Drive, Wokingham, Earley, RG6 1PT</t>
  </si>
  <si>
    <t>Shinfield Park, Whitley Wood Lane, Shinfield</t>
  </si>
  <si>
    <t>Glasspool Farm, Part Lane, Riseley, Wokingham, RG7 1RU</t>
  </si>
  <si>
    <t>Pinewood Campus, Nine Mile Ride, Wokingham</t>
  </si>
  <si>
    <t>1-5, Broad Street, Wokingham, RG40 1AX</t>
  </si>
  <si>
    <t>Land at 69 King Street Lane, Winnersh RG41 5BA</t>
  </si>
  <si>
    <t>Land at Blagrove Lane, Wokingham</t>
  </si>
  <si>
    <t>171 Evendons Lane, Wokingham, RG41 4EH</t>
  </si>
  <si>
    <t>Arborfield SDL</t>
  </si>
  <si>
    <t>Permission reference</t>
  </si>
  <si>
    <t>Status</t>
  </si>
  <si>
    <t>O/2014/2280</t>
  </si>
  <si>
    <t>Land at Arborfield Garrison - Outline</t>
  </si>
  <si>
    <t>Permission</t>
  </si>
  <si>
    <t>Arborfield Garrison Intensification</t>
  </si>
  <si>
    <t>Other</t>
  </si>
  <si>
    <t>Parcel AA</t>
  </si>
  <si>
    <t>Completed 2021/22</t>
  </si>
  <si>
    <t>161747 + 193190</t>
  </si>
  <si>
    <t>Parcel A-G</t>
  </si>
  <si>
    <t>Parcel C2</t>
  </si>
  <si>
    <t>Completed 2020/21</t>
  </si>
  <si>
    <t>170686 + 192609</t>
  </si>
  <si>
    <t>Parcel H, I and J</t>
  </si>
  <si>
    <t>Parcel K</t>
  </si>
  <si>
    <t>Parcel L</t>
  </si>
  <si>
    <t>Parcel M</t>
  </si>
  <si>
    <t>Parcel N</t>
  </si>
  <si>
    <t>Parcel O1</t>
  </si>
  <si>
    <t>Completed 2018/19</t>
  </si>
  <si>
    <t>Parcel O2</t>
  </si>
  <si>
    <t>172005 / 190150</t>
  </si>
  <si>
    <t>Parcel Q</t>
  </si>
  <si>
    <t>Parcel T</t>
  </si>
  <si>
    <t>Completed 2019/20</t>
  </si>
  <si>
    <t>Parcel U2</t>
  </si>
  <si>
    <t>Parcel X</t>
  </si>
  <si>
    <t>O/2014/2280.
220391</t>
  </si>
  <si>
    <t>Parcel P</t>
  </si>
  <si>
    <r>
      <t>182410 / 1907</t>
    </r>
    <r>
      <rPr>
        <sz val="11"/>
        <rFont val="Calibri"/>
        <family val="2"/>
        <scheme val="minor"/>
      </rPr>
      <t>37 / 203254</t>
    </r>
  </si>
  <si>
    <t>Parcels U1/V2</t>
  </si>
  <si>
    <t>O/2014/2280.
220421.</t>
  </si>
  <si>
    <t>Parcel V2N</t>
  </si>
  <si>
    <t>Parcel V1S (V2E)</t>
  </si>
  <si>
    <t>Parcel V1</t>
  </si>
  <si>
    <t>O/2014/2179</t>
  </si>
  <si>
    <t>Hogwood Farm - Outline</t>
  </si>
  <si>
    <t>Hogwood Farm Phase 1 (P1)</t>
  </si>
  <si>
    <t>Hogwood Farm Phase 2 (P2/P3)</t>
  </si>
  <si>
    <t>Hogwood Farm Phase 4 (P4/5)</t>
  </si>
  <si>
    <t>Hogwood Farm Parcel 6</t>
  </si>
  <si>
    <t>Hogwood Farm Phase 2 (P7)</t>
  </si>
  <si>
    <t>Hogwood Farm Parcel 8</t>
  </si>
  <si>
    <t>Hogwood Farm Parcel 9</t>
  </si>
  <si>
    <t>Hogwood Farm Parcel 10</t>
  </si>
  <si>
    <t>Hogwood Farm Parcels 11, 12a and 12b</t>
  </si>
  <si>
    <t>Hogwood Farm Phase 3 (P14/P15)</t>
  </si>
  <si>
    <t xml:space="preserve">Moat House, Biggs Lane, Arborfield </t>
  </si>
  <si>
    <t>163547, 220822</t>
  </si>
  <si>
    <t>Former Reading FC Training Ground, Park Lane, Finchampstead</t>
  </si>
  <si>
    <t>Westwood Yard, Sheerlands Road</t>
  </si>
  <si>
    <t>Barkham Square</t>
  </si>
  <si>
    <t>Resolution</t>
  </si>
  <si>
    <t>List - Status</t>
  </si>
  <si>
    <t>South of the M4 SDL</t>
  </si>
  <si>
    <t>South of Cutbush Lane, Shinfield</t>
  </si>
  <si>
    <t>Rose Cottage Croft Road Spencers Wood RG2 9EX</t>
  </si>
  <si>
    <t>RM/2014/2561 (O/2013/0101)</t>
  </si>
  <si>
    <t>North of Cutbush Lane, Shinfield</t>
  </si>
  <si>
    <t>O/2010/1432</t>
  </si>
  <si>
    <t>180757 (O/2014/1432)</t>
  </si>
  <si>
    <t>Specialist Housing Site (South) Local Centre Land West of Shinfield West of Hyde End Road &amp; Hollow Lane South of Church Lane</t>
  </si>
  <si>
    <t>161189 (O/2010/1432)</t>
  </si>
  <si>
    <t>Land to West of Shinfield (Phase 1)</t>
  </si>
  <si>
    <t>Completed 2022/23</t>
  </si>
  <si>
    <t>172450 (O/2010/1432)</t>
  </si>
  <si>
    <t>Land to West of Shinfield (Phase 2)</t>
  </si>
  <si>
    <t>180758 (O/2010/1432)</t>
  </si>
  <si>
    <t>Land to West of Shinfield, Local Centre Site (Specialist Housing Site)</t>
  </si>
  <si>
    <t>211530 (O/2010/1432 as varied by VAR/2014/0624)</t>
  </si>
  <si>
    <t>Land at Shinfield West North of Beke Avenue Shinfield Reading</t>
  </si>
  <si>
    <t>Land North Of Hyde End Road Hyde End Road Shinfield RG2 9EP</t>
  </si>
  <si>
    <t>170010 (O/2013/0346)</t>
  </si>
  <si>
    <t>Land North of Croft Road</t>
  </si>
  <si>
    <t>162829
(O/2013/0346)</t>
  </si>
  <si>
    <t>Land North of Church Lane, Church Lane, Three Mile Cross</t>
  </si>
  <si>
    <t>181366 (O/2013/0346)</t>
  </si>
  <si>
    <t>Land at Church Lane (known as Land South of Church Lane)</t>
  </si>
  <si>
    <t>F/2013/0347 (O/2013/0346)</t>
  </si>
  <si>
    <t>South of Croft Road</t>
  </si>
  <si>
    <t>Land Adjacent to Rose Cottage Croft Road Spencers Wood RG2 9EX</t>
  </si>
  <si>
    <t>RM/2015/1019 (O/2013/0565)</t>
  </si>
  <si>
    <t>East of Basingstoke Rd, Spencers Wood</t>
  </si>
  <si>
    <t>RM/2010/2576 (O/2007/2268)</t>
  </si>
  <si>
    <t>Land North of Grazeley Road, Three Mile Cross</t>
  </si>
  <si>
    <t>Completed 2014/15</t>
  </si>
  <si>
    <t>F/2014/2323</t>
  </si>
  <si>
    <t>r/o 89-95 Clares Green Rd, Spencers Wood</t>
  </si>
  <si>
    <t>Completed 2016/17</t>
  </si>
  <si>
    <t>Lane End House</t>
  </si>
  <si>
    <t>201337 (171737)</t>
  </si>
  <si>
    <t>Land at Parklands Basingstoke Road Three Mile Cross RG7 1AP</t>
  </si>
  <si>
    <t>Land north of Arborfield Road, Shinfield</t>
  </si>
  <si>
    <t>Land east and west of Hyde End Road, Shinfield</t>
  </si>
  <si>
    <t>Magpie and Parrot, Arborfield Road, Shinfield</t>
  </si>
  <si>
    <t>Ryeish Green Bungalow, Hyde End Lane, Spencers Wood</t>
  </si>
  <si>
    <t>Permissions</t>
  </si>
  <si>
    <t>North Wokingham SDL</t>
  </si>
  <si>
    <t>O/2014/2242</t>
  </si>
  <si>
    <t>MatthewsGreen Farm (Outline)</t>
  </si>
  <si>
    <t>Completed</t>
  </si>
  <si>
    <t>150093 (O/2014/2242)</t>
  </si>
  <si>
    <t xml:space="preserve">Matthews Green Phase 1 </t>
  </si>
  <si>
    <t>Completed 2017/18</t>
  </si>
  <si>
    <t>191026
(O/2014/2242)</t>
  </si>
  <si>
    <t>Matthews Green Phase 1b</t>
  </si>
  <si>
    <t>160765 (O/2014/2242)</t>
  </si>
  <si>
    <t>Matthews Green Phase 2a</t>
  </si>
  <si>
    <t>162140 (O/2014/2242)</t>
  </si>
  <si>
    <t>Matthews Green Phase 2b</t>
  </si>
  <si>
    <t>170618 (O/2014/2242)</t>
  </si>
  <si>
    <t>Matthews Green Phase 3a</t>
  </si>
  <si>
    <t>172751 + 181888 + 191232 + 191949 (O/2014/2242)</t>
  </si>
  <si>
    <t>Matthews Green Phase 4b</t>
  </si>
  <si>
    <t>Matthews Green Phase 4c</t>
  </si>
  <si>
    <t>191949
(O/2014/2242)</t>
  </si>
  <si>
    <t>Matthews Green Phase 4d</t>
  </si>
  <si>
    <t>181888
191949
(O/2014/2242)</t>
  </si>
  <si>
    <t>Matthews Green Phase 5</t>
  </si>
  <si>
    <t>Matthews Green Local Centre</t>
  </si>
  <si>
    <t>Matthews Green Phase 3b</t>
  </si>
  <si>
    <t>F/2013/2515</t>
  </si>
  <si>
    <t>Land adj. 65 Plough Lane, Wokingham</t>
  </si>
  <si>
    <t>F/2007/2517</t>
  </si>
  <si>
    <t>Land at Plough Farm, Binfield Road</t>
  </si>
  <si>
    <t>F/2012/2031</t>
  </si>
  <si>
    <t>Land at Plough Farm, Buttercup Close, Wokingham</t>
  </si>
  <si>
    <t>O/2011/0699 &amp; RM/2013/1164</t>
  </si>
  <si>
    <t>North Wokingham - East Kentwood Farm</t>
  </si>
  <si>
    <t>East Kentwood Farm (Phase 1D)</t>
  </si>
  <si>
    <t>170083 (O/2013/2295)</t>
  </si>
  <si>
    <t>West Kentwood Farm</t>
  </si>
  <si>
    <t>153247 (O/2014/2435)</t>
  </si>
  <si>
    <t>Keephatch Beech, Wokingham</t>
  </si>
  <si>
    <t>Bell Farm, Bell Foundry Lane, Wokingham, Berkshire</t>
  </si>
  <si>
    <t>Ashridge Farm Barns Warren House Road Wokingham RG40 5QB</t>
  </si>
  <si>
    <t>Ashridge Farm, Warren House Road</t>
  </si>
  <si>
    <t>Land east of Toutley Depot, Wokingham</t>
  </si>
  <si>
    <t>South Wokingham SDL</t>
  </si>
  <si>
    <t>2040/41</t>
  </si>
  <si>
    <t>2041/42</t>
  </si>
  <si>
    <t>2042/43</t>
  </si>
  <si>
    <t>2043/44</t>
  </si>
  <si>
    <t>2044/45</t>
  </si>
  <si>
    <t>O/2010/1712</t>
  </si>
  <si>
    <t>Montague Park (formerly Buckhurst Farm)</t>
  </si>
  <si>
    <t>RM/2013/0242 (O/2010/1712)</t>
  </si>
  <si>
    <t>Montague Park (phase 2) (formerly Buckhurst Farm)</t>
  </si>
  <si>
    <t>Completed 2015/16</t>
  </si>
  <si>
    <t>RM/2014/0586 (O/2010/1712)</t>
  </si>
  <si>
    <t>Montague Park (Phase 3) (formerly Buckhurst Farm)</t>
  </si>
  <si>
    <t>153263 (O/2010/1712)</t>
  </si>
  <si>
    <t>Montague Park (Phase 7)</t>
  </si>
  <si>
    <t>163264 (O/2010/1712)</t>
  </si>
  <si>
    <t>Montague Park (Phase 6)</t>
  </si>
  <si>
    <t>RM/2014/0265 + 152378 (O/2010/1712)</t>
  </si>
  <si>
    <t>Montague Park (Phase 5)</t>
  </si>
  <si>
    <t>171017 + 151858</t>
  </si>
  <si>
    <t>Land adj Waterloo Crossing Cottage, Waterloo Rd, Wokingham.</t>
  </si>
  <si>
    <t>Land to the west of St Anne's Drive and south of London Road, Wokingham</t>
  </si>
  <si>
    <t>South of the Railway Line.
Land south of Waterloo Crescent, Wokingham, RG40 3BZ.</t>
  </si>
  <si>
    <t>Parcel R10 Land at Phase 2b
South Wokingham Strategic Development Location (SDL) Wokingham</t>
  </si>
  <si>
    <t>South of the Railway Line.
Land at phase 2a of the South Wokingham SDL.</t>
  </si>
  <si>
    <t>South of the Railway Line.
Land South East of Finchampstead Road, South Wokingham Strategic Development Location, Wokingham.</t>
  </si>
  <si>
    <t>South Wokingham SDL Extension</t>
  </si>
  <si>
    <t>2045/46</t>
  </si>
  <si>
    <t>2046/47</t>
  </si>
  <si>
    <t>2047/48</t>
  </si>
  <si>
    <t>2048/49</t>
  </si>
  <si>
    <t>LPU Policy SS14 Number</t>
  </si>
  <si>
    <t>Land to the rear of 9-17 Northbury Lane, Ruscombe</t>
  </si>
  <si>
    <t>High Barn Farm, Commonfield Lane, Barkham</t>
  </si>
  <si>
    <t>Rustlings, The Spring and Land to rear of Cushendall, Shinfield Road, Shinfield</t>
  </si>
  <si>
    <t>69 King Street, Winnersh</t>
  </si>
  <si>
    <t>Land off Wheatsheaf Close, Sindlesham</t>
  </si>
  <si>
    <t>Land east of Pound Lane, Sonning (Sonning Golf Club)</t>
  </si>
  <si>
    <t>Land at Sonning Farm, Sonning</t>
  </si>
  <si>
    <t>Land west of Trowes Lane, Swallowfield</t>
  </si>
  <si>
    <t>Land west of Old Forest Road, Winnersh</t>
  </si>
  <si>
    <t>Land off Poplar Lane and Watmore Lane, Winnersh</t>
  </si>
  <si>
    <t>Land rear of the Bulldog garage and BP garage</t>
  </si>
  <si>
    <t>Woodside, Blagrove Lane, Wokingham</t>
  </si>
  <si>
    <t>Rosery Cottage and 171 Evendons Lane, Wokingham</t>
  </si>
  <si>
    <t>Bridge Retail Park, Finchampstead Road, Wokingham</t>
  </si>
  <si>
    <t>Land south of London Road, Wokingham</t>
  </si>
  <si>
    <t>Land adjacent to Amen Corner North, north of London Road / east of A329(M)</t>
  </si>
  <si>
    <t>Station Industrial Estate, Oxford Road, Wokingham</t>
  </si>
  <si>
    <t>Woodlands Farm, Wood Lane, Barkham</t>
  </si>
  <si>
    <t>WBC offices, Shute End, Wokingham</t>
  </si>
  <si>
    <t>Land at the corner of Wellington Road and Station Road (accessed via Park Road), Wokingham</t>
  </si>
  <si>
    <t>Land west of Park Lane, Charvil</t>
  </si>
  <si>
    <t>24 Barkham Ride, Finchampstead, Wokingham, RG40 4EU</t>
  </si>
  <si>
    <t>31-33 Barkham Ride, Finchampstead</t>
  </si>
  <si>
    <t>Greenacres Farm, Nine Mile Ride, Finchampstead</t>
  </si>
  <si>
    <t>Hillside, Lower Wokingham Road, Finchampstead</t>
  </si>
  <si>
    <t>Land between 39-53 New Road, Ruscombe</t>
  </si>
  <si>
    <t>Wokingham Town Centre Broad Area</t>
  </si>
  <si>
    <t>Total delivery within plan period</t>
  </si>
  <si>
    <t>Wokingham Town Centre Total</t>
  </si>
  <si>
    <t>Small Sites and Windfall Allowance</t>
  </si>
  <si>
    <t>Small Site Permissions</t>
  </si>
  <si>
    <t>Small Sites Windfall Allowance</t>
  </si>
  <si>
    <t>Large Sites Windfall Allowance</t>
  </si>
  <si>
    <t>Parcel S</t>
  </si>
  <si>
    <t>Hogwood Farm Parcel 13</t>
  </si>
  <si>
    <t>Parcel R and C</t>
  </si>
  <si>
    <t>19-21 Market Place, Wokingham</t>
  </si>
  <si>
    <t>Land south of Wokingham, East of Finchampstead Road, and west of Waterloo Road, Wokingham.
Demolition has not occurred, and unclear whether it is required given realignment of the road/junction. Should arguably include for completeness.</t>
  </si>
  <si>
    <t>Arborfield SDL - completions to 31 March 2025</t>
  </si>
  <si>
    <t>South of the M4 SDL - completions to 31 March 2025</t>
  </si>
  <si>
    <t>North Wokingham SDL - completions to 31 March 2025</t>
  </si>
  <si>
    <t>South Wokingham SDL - completions to 31 March 2025</t>
  </si>
  <si>
    <t>Small Allocations - completions to 31 March 2025</t>
  </si>
  <si>
    <t>Small Sites - completions</t>
  </si>
  <si>
    <t>Small Sites - permissions</t>
  </si>
  <si>
    <t>Small Sites - windfall allowance</t>
  </si>
  <si>
    <t>Permissions to March 2023 (Large Sites) - completions to 31 March 2025</t>
  </si>
  <si>
    <t xml:space="preserve">Supply from 1 April 2023 TOTAL </t>
  </si>
  <si>
    <t>Permissions from 1 April 2023 (Large Sites) - completions to 31 March 2025</t>
  </si>
  <si>
    <t>Permissions from 1 April 2023 (Large Sites) - resolutions to grant</t>
  </si>
  <si>
    <t>Permissions to 31 March 2023 (Large Sites) - permissions</t>
  </si>
  <si>
    <t>Permissions from 1 April 2023 (Large Sites) - permissions</t>
  </si>
  <si>
    <t>Status list</t>
  </si>
  <si>
    <t>Completed (See RM)</t>
  </si>
  <si>
    <t>Honeysuckle Lodge, Commonfield Lane, Finchampstead</t>
  </si>
  <si>
    <t>Bridge Farm, New Bath Road, Twyford</t>
  </si>
  <si>
    <t>Land Adjacent to Amen Corner North of London Road/East A329M
LPU allocation SS14.28</t>
  </si>
  <si>
    <t>Land east of of food store, Land west of Shinfield, west of Hyde End Road</t>
  </si>
  <si>
    <t>Parcel R11 Land at Phase 2b 
South Wokingham Strategic Development Location (SDL)
2025/6 is Year 1 in developer's phasing plan</t>
  </si>
  <si>
    <t>Land east of Longwater Road, Finchampstead</t>
  </si>
  <si>
    <t xml:space="preserve">Land south of P15, Hogwood Farm, Sheerlands Road, RG40 4QY </t>
  </si>
  <si>
    <t>Site for 10 or more dwellings that can be anticipated (windfall)</t>
  </si>
  <si>
    <t>Sites for 9 or fewer dwellings that can be anticipated (windfall)</t>
  </si>
  <si>
    <t>Total delivery in the plan period</t>
  </si>
  <si>
    <t>HOUSING TRAJECTORY AT 1 APRIL 2023 (PLAN BASE DATE)</t>
  </si>
  <si>
    <t>Large Sites - windfall allowance</t>
  </si>
  <si>
    <t>O/2014/2101 / 212914</t>
  </si>
  <si>
    <t>203094 / 200534 / 211148 / 212322</t>
  </si>
  <si>
    <t>Land to West of Shinfield
Land west of Hollow Lane, south of Church Lane.</t>
  </si>
  <si>
    <t>Lapsed - residual</t>
  </si>
  <si>
    <t>Loddon Valley Garden Village SDL</t>
  </si>
  <si>
    <t>Small allocations</t>
  </si>
  <si>
    <t>Wokingham Borough Council</t>
  </si>
  <si>
    <t>Local Plan Update 2023-2040</t>
  </si>
  <si>
    <t>Housing Trajectory Data - August 2025</t>
  </si>
  <si>
    <t>LVGV SDL - allocation</t>
  </si>
  <si>
    <t>Land at and to the rear of 240 Nine Mile Ride</t>
  </si>
  <si>
    <t>Sites for 10 or more dwellings with planning permissions</t>
  </si>
  <si>
    <t>Sites for 10 or more dwellings with resolution to grant planning permission</t>
  </si>
  <si>
    <t>Sites for 9 or fewer dwellings with planning permission</t>
  </si>
  <si>
    <t>Arborfield Green SDL (excluding sites with permission/resolution)</t>
  </si>
  <si>
    <t>South Wokingham SDL (excluding sites with permission/resolution)</t>
  </si>
  <si>
    <t>Other allocations (excluding sites with permission/resolution)</t>
  </si>
  <si>
    <t>Consistent with 5YHLS.  Use benchmark times to justify inclusion.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</si>
</sst>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/>
    <xf numFmtId="0" fontId="0" fillId="0" borderId="0" xfId="0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right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right"/>
    </xf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 vertical="top"/>
    </xf>
    <xf numFmtId="0" fontId="0" fillId="4" borderId="1" xfId="0" applyFill="1" applyBorder="1" applyAlignment="1">
      <alignment horizontal="right" vertical="top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0" fillId="0" borderId="2" xfId="0" applyBorder="1"/>
    <xf numFmtId="0" fontId="2" fillId="0" borderId="2" xfId="0" applyFont="1" applyBorder="1" applyAlignment="1">
      <alignment vertical="top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3" borderId="2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1" fillId="4" borderId="0" xfId="0" applyFont="1" applyFill="1" applyAlignment="1">
      <alignment horizontal="right" vertical="top"/>
    </xf>
    <xf numFmtId="0" fontId="1" fillId="4" borderId="1" xfId="0" applyFont="1" applyFill="1" applyBorder="1" applyAlignment="1">
      <alignment horizontal="right" vertical="top"/>
    </xf>
    <xf numFmtId="0" fontId="1" fillId="4" borderId="0" xfId="0" applyFont="1" applyFill="1"/>
    <xf numFmtId="0" fontId="1" fillId="4" borderId="1" xfId="0" applyFont="1" applyFill="1" applyBorder="1"/>
    <xf numFmtId="0" fontId="1" fillId="5" borderId="2" xfId="0" applyFont="1" applyFill="1" applyBorder="1" applyAlignment="1">
      <alignment vertical="top"/>
    </xf>
    <xf numFmtId="0" fontId="1" fillId="5" borderId="2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 vertical="top"/>
    </xf>
    <xf numFmtId="0" fontId="1" fillId="5" borderId="2" xfId="0" applyFont="1" applyFill="1" applyBorder="1" applyAlignment="1">
      <alignment horizontal="right" vertical="top"/>
    </xf>
    <xf numFmtId="0" fontId="1" fillId="5" borderId="2" xfId="0" applyFont="1" applyFill="1" applyBorder="1"/>
    <xf numFmtId="1" fontId="1" fillId="5" borderId="2" xfId="0" applyNumberFormat="1" applyFont="1" applyFill="1" applyBorder="1" applyAlignment="1">
      <alignment vertical="top"/>
    </xf>
    <xf numFmtId="0" fontId="1" fillId="5" borderId="3" xfId="0" applyFont="1" applyFill="1" applyBorder="1"/>
    <xf numFmtId="0" fontId="0" fillId="0" borderId="5" xfId="0" applyBorder="1" applyAlignment="1">
      <alignment horizontal="right" vertical="top"/>
    </xf>
    <xf numFmtId="0" fontId="0" fillId="0" borderId="6" xfId="0" applyBorder="1"/>
    <xf numFmtId="0" fontId="2" fillId="5" borderId="3" xfId="0" applyFont="1" applyFill="1" applyBorder="1"/>
    <xf numFmtId="0" fontId="1" fillId="2" borderId="0" xfId="0" applyFont="1" applyFill="1"/>
    <xf numFmtId="164" fontId="0" fillId="0" borderId="0" xfId="0" applyNumberFormat="1"/>
    <xf numFmtId="0" fontId="0" fillId="0" borderId="1" xfId="0" applyBorder="1" applyAlignment="1">
      <alignment horizontal="left" vertical="top"/>
    </xf>
    <xf numFmtId="3" fontId="1" fillId="5" borderId="7" xfId="0" applyNumberFormat="1" applyFont="1" applyFill="1" applyBorder="1"/>
    <xf numFmtId="3" fontId="2" fillId="0" borderId="8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0" fillId="4" borderId="0" xfId="0" applyNumberFormat="1" applyFill="1"/>
    <xf numFmtId="3" fontId="0" fillId="0" borderId="0" xfId="0" applyNumberFormat="1"/>
    <xf numFmtId="3" fontId="2" fillId="0" borderId="0" xfId="0" applyNumberFormat="1" applyFont="1"/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 vertical="top"/>
    </xf>
    <xf numFmtId="0" fontId="1" fillId="5" borderId="9" xfId="0" applyFont="1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6" borderId="2" xfId="0" applyFill="1" applyBorder="1"/>
    <xf numFmtId="3" fontId="1" fillId="6" borderId="7" xfId="0" applyNumberFormat="1" applyFont="1" applyFill="1" applyBorder="1"/>
    <xf numFmtId="3" fontId="2" fillId="6" borderId="4" xfId="0" applyNumberFormat="1" applyFont="1" applyFill="1" applyBorder="1"/>
    <xf numFmtId="3" fontId="2" fillId="6" borderId="2" xfId="0" applyNumberFormat="1" applyFont="1" applyFill="1" applyBorder="1"/>
    <xf numFmtId="0" fontId="3" fillId="0" borderId="2" xfId="0" applyFont="1" applyBorder="1"/>
    <xf numFmtId="3" fontId="0" fillId="0" borderId="2" xfId="0" applyNumberFormat="1" applyBorder="1"/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1" fillId="0" borderId="2" xfId="0" applyFont="1" applyBorder="1" applyAlignment="1">
      <alignment horizontal="right" vertical="top"/>
    </xf>
    <xf numFmtId="0" fontId="0" fillId="7" borderId="2" xfId="0" applyFill="1" applyBorder="1" applyAlignment="1">
      <alignment horizontal="left"/>
    </xf>
    <xf numFmtId="0" fontId="2" fillId="8" borderId="2" xfId="0" applyFont="1" applyFill="1" applyBorder="1" applyAlignment="1">
      <alignment horizontal="right"/>
    </xf>
    <xf numFmtId="0" fontId="0" fillId="8" borderId="1" xfId="0" applyFill="1" applyBorder="1"/>
    <xf numFmtId="0" fontId="2" fillId="8" borderId="3" xfId="0" applyFont="1" applyFill="1" applyBorder="1" applyAlignment="1">
      <alignment horizontal="right" vertical="top"/>
    </xf>
    <xf numFmtId="0" fontId="2" fillId="8" borderId="2" xfId="0" applyFont="1" applyFill="1" applyBorder="1" applyAlignment="1">
      <alignment horizontal="right" vertical="top"/>
    </xf>
    <xf numFmtId="0" fontId="0" fillId="8" borderId="2" xfId="0" applyFill="1" applyBorder="1" applyAlignment="1">
      <alignment horizontal="right"/>
    </xf>
    <xf numFmtId="0" fontId="0" fillId="8" borderId="2" xfId="0" applyFill="1" applyBorder="1"/>
    <xf numFmtId="0" fontId="0" fillId="8" borderId="2" xfId="0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0" fontId="0" fillId="8" borderId="2" xfId="0" applyFill="1" applyBorder="1" applyAlignment="1">
      <alignment horizontal="right" vertical="top"/>
    </xf>
    <xf numFmtId="0" fontId="0" fillId="8" borderId="5" xfId="0" applyFill="1" applyBorder="1" applyAlignment="1">
      <alignment horizontal="right" vertical="top"/>
    </xf>
    <xf numFmtId="2" fontId="0" fillId="0" borderId="2" xfId="0" applyNumberFormat="1" applyBorder="1" applyAlignment="1">
      <alignment horizontal="left" vertical="top"/>
    </xf>
    <xf numFmtId="2" fontId="0" fillId="0" borderId="9" xfId="0" applyNumberFormat="1" applyBorder="1" applyAlignment="1">
      <alignment horizontal="left" vertical="top"/>
    </xf>
    <xf numFmtId="2" fontId="0" fillId="0" borderId="2" xfId="0" applyNumberFormat="1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0" borderId="10" xfId="0" applyBorder="1"/>
    <xf numFmtId="0" fontId="3" fillId="0" borderId="10" xfId="0" applyFont="1" applyBorder="1"/>
    <xf numFmtId="3" fontId="2" fillId="6" borderId="8" xfId="0" applyNumberFormat="1" applyFont="1" applyFill="1" applyBorder="1"/>
    <xf numFmtId="0" fontId="0" fillId="8" borderId="3" xfId="0" applyFill="1" applyBorder="1"/>
    <xf numFmtId="3" fontId="2" fillId="9" borderId="4" xfId="0" applyNumberFormat="1" applyFont="1" applyFill="1" applyBorder="1"/>
    <xf numFmtId="3" fontId="2" fillId="9" borderId="2" xfId="0" applyNumberFormat="1" applyFont="1" applyFill="1" applyBorder="1"/>
    <xf numFmtId="3" fontId="2" fillId="9" borderId="8" xfId="0" applyNumberFormat="1" applyFont="1" applyFill="1" applyBorder="1"/>
    <xf numFmtId="0" fontId="0" fillId="8" borderId="9" xfId="0" applyFill="1" applyBorder="1" applyAlignment="1">
      <alignment horizontal="right"/>
    </xf>
    <xf numFmtId="0" fontId="0" fillId="8" borderId="2" xfId="0" applyFill="1" applyBorder="1" applyAlignment="1">
      <alignment horizontal="left"/>
    </xf>
    <xf numFmtId="0" fontId="0" fillId="6" borderId="6" xfId="0" applyFill="1" applyBorder="1"/>
    <xf numFmtId="0" fontId="3" fillId="9" borderId="6" xfId="0" applyFont="1" applyFill="1" applyBorder="1"/>
    <xf numFmtId="0" fontId="2" fillId="8" borderId="2" xfId="0" applyFont="1" applyFill="1" applyBorder="1"/>
    <xf numFmtId="3" fontId="1" fillId="5" borderId="11" xfId="0" applyNumberFormat="1" applyFont="1" applyFill="1" applyBorder="1" applyAlignment="1">
      <alignment wrapText="1"/>
    </xf>
    <xf numFmtId="0" fontId="1" fillId="7" borderId="2" xfId="0" applyFont="1" applyFill="1" applyBorder="1" applyAlignment="1">
      <alignment vertical="top"/>
    </xf>
    <xf numFmtId="0" fontId="1" fillId="7" borderId="5" xfId="0" applyFont="1" applyFill="1" applyBorder="1" applyAlignment="1">
      <alignment vertical="top"/>
    </xf>
    <xf numFmtId="0" fontId="1" fillId="7" borderId="3" xfId="0" applyFont="1" applyFill="1" applyBorder="1"/>
    <xf numFmtId="0" fontId="1" fillId="5" borderId="2" xfId="0" applyFont="1" applyFill="1" applyBorder="1" applyAlignment="1">
      <alignment vertical="top" wrapText="1"/>
    </xf>
    <xf numFmtId="0" fontId="0" fillId="7" borderId="2" xfId="0" applyFill="1" applyBorder="1"/>
    <xf numFmtId="0" fontId="0" fillId="7" borderId="0" xfId="0" applyFill="1" applyAlignment="1">
      <alignment horizontal="right"/>
    </xf>
    <xf numFmtId="0" fontId="0" fillId="9" borderId="2" xfId="0" applyFill="1" applyBorder="1"/>
    <xf numFmtId="164" fontId="0" fillId="0" borderId="0" xfId="0" applyNumberFormat="1" applyAlignment="1">
      <alignment wrapText="1"/>
    </xf>
    <xf numFmtId="3" fontId="0" fillId="9" borderId="2" xfId="0" applyNumberFormat="1" applyFill="1" applyBorder="1"/>
    <xf numFmtId="3" fontId="1" fillId="0" borderId="2" xfId="0" applyNumberFormat="1" applyFont="1" applyBorder="1"/>
    <xf numFmtId="0" fontId="0" fillId="10" borderId="0" xfId="0" applyFill="1"/>
    <xf numFmtId="0" fontId="1" fillId="0" borderId="2" xfId="0" applyFont="1" applyBorder="1" applyAlignment="1">
      <alignment wrapText="1"/>
    </xf>
    <xf numFmtId="3" fontId="1" fillId="2" borderId="2" xfId="0" applyNumberFormat="1" applyFont="1" applyFill="1" applyBorder="1"/>
    <xf numFmtId="3" fontId="2" fillId="4" borderId="0" xfId="0" applyNumberFormat="1" applyFont="1" applyFill="1"/>
    <xf numFmtId="0" fontId="0" fillId="5" borderId="2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0" xfId="0" applyFill="1" applyAlignment="1">
      <alignment vertical="top" wrapText="1"/>
    </xf>
    <xf numFmtId="0" fontId="3" fillId="8" borderId="1" xfId="0" applyFont="1" applyFill="1" applyBorder="1"/>
    <xf numFmtId="0" fontId="3" fillId="0" borderId="1" xfId="0" applyFont="1" applyBorder="1"/>
    <xf numFmtId="0" fontId="0" fillId="0" borderId="2" xfId="0" quotePrefix="1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right" vertical="top"/>
    </xf>
    <xf numFmtId="0" fontId="4" fillId="0" borderId="1" xfId="0" applyFont="1" applyBorder="1"/>
    <xf numFmtId="0" fontId="0" fillId="11" borderId="2" xfId="0" applyFill="1" applyBorder="1" applyAlignment="1">
      <alignment horizontal="left" vertical="top" wrapText="1"/>
    </xf>
    <xf numFmtId="0" fontId="1" fillId="5" borderId="0" xfId="0" applyFont="1" applyFill="1" applyAlignment="1">
      <alignment horizontal="right" vertical="top"/>
    </xf>
    <xf numFmtId="0" fontId="2" fillId="8" borderId="0" xfId="0" applyFont="1" applyFill="1" applyAlignment="1">
      <alignment horizontal="right" vertical="top"/>
    </xf>
    <xf numFmtId="0" fontId="2" fillId="0" borderId="3" xfId="0" applyFont="1" applyBorder="1"/>
    <xf numFmtId="0" fontId="2" fillId="0" borderId="2" xfId="0" applyFont="1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1">
    <cellStyle name="Normal" xfId="0" builtinId="0"/>
  </cellStyles>
  <dxfs count="4">
    <dxf>
      <fill>
        <patternFill patternType="solid">
          <fgColor rgb="FFFFC000"/>
          <bgColor rgb="FF0000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Housing trajectory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Summary_LPU!$A$43</c:f>
              <c:strCache>
                <c:ptCount val="1"/>
                <c:pt idx="0">
                  <c:v>Completions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Summary_LPU!$B$43:$S$43</c15:sqref>
                  </c15:fullRef>
                </c:ext>
              </c:extLst>
              <c:f>Summary_LPU!$C$43:$S$43</c:f>
              <c:numCache>
                <c:formatCode>#,##0</c:formatCode>
                <c:ptCount val="17"/>
                <c:pt idx="0">
                  <c:v>849</c:v>
                </c:pt>
                <c:pt idx="1">
                  <c:v>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4-467A-8006-D00B90729AF1}"/>
            </c:ext>
          </c:extLst>
        </c:ser>
        <c:ser>
          <c:idx val="1"/>
          <c:order val="1"/>
          <c:tx>
            <c:strRef>
              <c:f>Summary_LPU!$A$44</c:f>
              <c:strCache>
                <c:ptCount val="1"/>
                <c:pt idx="0">
                  <c:v>Sites for 10 or more dwellings with planning permissions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Summary_LPU!$B$44:$S$44</c15:sqref>
                  </c15:fullRef>
                </c:ext>
              </c:extLst>
              <c:f>Summary_LPU!$C$44:$S$44</c:f>
              <c:numCache>
                <c:formatCode>#,##0</c:formatCode>
                <c:ptCount val="17"/>
                <c:pt idx="2">
                  <c:v>520</c:v>
                </c:pt>
                <c:pt idx="3">
                  <c:v>627</c:v>
                </c:pt>
                <c:pt idx="4">
                  <c:v>1368</c:v>
                </c:pt>
                <c:pt idx="5">
                  <c:v>871</c:v>
                </c:pt>
                <c:pt idx="6">
                  <c:v>792</c:v>
                </c:pt>
                <c:pt idx="7">
                  <c:v>285</c:v>
                </c:pt>
                <c:pt idx="8">
                  <c:v>285</c:v>
                </c:pt>
                <c:pt idx="9">
                  <c:v>246</c:v>
                </c:pt>
                <c:pt idx="10">
                  <c:v>175</c:v>
                </c:pt>
                <c:pt idx="11">
                  <c:v>176</c:v>
                </c:pt>
                <c:pt idx="12">
                  <c:v>155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74-467A-8006-D00B90729AF1}"/>
            </c:ext>
          </c:extLst>
        </c:ser>
        <c:ser>
          <c:idx val="2"/>
          <c:order val="2"/>
          <c:tx>
            <c:strRef>
              <c:f>Summary_LPU!$A$45</c:f>
              <c:strCache>
                <c:ptCount val="1"/>
                <c:pt idx="0">
                  <c:v>Sites for 10 or more dwellings with resolution to grant planning permission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Summary_LPU!$B$45:$S$45</c15:sqref>
                  </c15:fullRef>
                </c:ext>
              </c:extLst>
              <c:f>Summary_LPU!$C$45:$S$45</c:f>
              <c:numCache>
                <c:formatCode>#,##0</c:formatCode>
                <c:ptCount val="17"/>
                <c:pt idx="2">
                  <c:v>0</c:v>
                </c:pt>
                <c:pt idx="3">
                  <c:v>0</c:v>
                </c:pt>
                <c:pt idx="4">
                  <c:v>50</c:v>
                </c:pt>
                <c:pt idx="5">
                  <c:v>73</c:v>
                </c:pt>
                <c:pt idx="6">
                  <c:v>30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74-467A-8006-D00B90729AF1}"/>
            </c:ext>
          </c:extLst>
        </c:ser>
        <c:ser>
          <c:idx val="3"/>
          <c:order val="3"/>
          <c:tx>
            <c:strRef>
              <c:f>Summary_LPU!$A$46</c:f>
              <c:strCache>
                <c:ptCount val="1"/>
                <c:pt idx="0">
                  <c:v>Sites for 9 or fewer dwellings with planning permission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Summary_LPU!$B$46:$S$46</c15:sqref>
                  </c15:fullRef>
                </c:ext>
              </c:extLst>
              <c:f>Summary_LPU!$C$46:$S$46</c:f>
              <c:numCache>
                <c:formatCode>#,##0</c:formatCode>
                <c:ptCount val="17"/>
                <c:pt idx="2">
                  <c:v>115</c:v>
                </c:pt>
                <c:pt idx="3">
                  <c:v>77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74-467A-8006-D00B90729AF1}"/>
            </c:ext>
          </c:extLst>
        </c:ser>
        <c:ser>
          <c:idx val="4"/>
          <c:order val="4"/>
          <c:tx>
            <c:strRef>
              <c:f>Summary_LPU!$A$47</c:f>
              <c:strCache>
                <c:ptCount val="1"/>
                <c:pt idx="0">
                  <c:v>Arborfield Green SDL (excluding sites with permission/resolution)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Summary_LPU!$B$47:$S$47</c15:sqref>
                  </c15:fullRef>
                </c:ext>
              </c:extLst>
              <c:f>Summary_LPU!$C$47:$S$47</c:f>
              <c:numCache>
                <c:formatCode>#,##0</c:formatCode>
                <c:ptCount val="1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  <c:pt idx="6">
                  <c:v>50</c:v>
                </c:pt>
                <c:pt idx="7">
                  <c:v>50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90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74-467A-8006-D00B90729AF1}"/>
            </c:ext>
          </c:extLst>
        </c:ser>
        <c:ser>
          <c:idx val="5"/>
          <c:order val="5"/>
          <c:tx>
            <c:strRef>
              <c:f>Summary_LPU!$A$48</c:f>
              <c:strCache>
                <c:ptCount val="1"/>
                <c:pt idx="0">
                  <c:v>South Wokingham SDL (excluding sites with permission/resolution)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Summary_LPU!$B$48:$S$48</c15:sqref>
                  </c15:fullRef>
                </c:ext>
              </c:extLst>
              <c:f>Summary_LPU!$C$48:$S$48</c:f>
              <c:numCache>
                <c:formatCode>#,##0</c:formatCode>
                <c:ptCount val="1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</c:v>
                </c:pt>
                <c:pt idx="7">
                  <c:v>50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74-467A-8006-D00B90729AF1}"/>
            </c:ext>
          </c:extLst>
        </c:ser>
        <c:ser>
          <c:idx val="6"/>
          <c:order val="6"/>
          <c:tx>
            <c:strRef>
              <c:f>Summary_LPU!$A$49</c:f>
              <c:strCache>
                <c:ptCount val="1"/>
                <c:pt idx="0">
                  <c:v>Loddon Valley Garden Village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Summary_LPU!$B$49:$S$49</c15:sqref>
                  </c15:fullRef>
                </c:ext>
              </c:extLst>
              <c:f>Summary_LPU!$C$49:$S$49</c:f>
              <c:numCache>
                <c:formatCode>#,##0</c:formatCode>
                <c:ptCount val="17"/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125</c:v>
                </c:pt>
                <c:pt idx="6">
                  <c:v>175</c:v>
                </c:pt>
                <c:pt idx="7">
                  <c:v>200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225</c:v>
                </c:pt>
                <c:pt idx="1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74-467A-8006-D00B90729AF1}"/>
            </c:ext>
          </c:extLst>
        </c:ser>
        <c:ser>
          <c:idx val="7"/>
          <c:order val="7"/>
          <c:tx>
            <c:strRef>
              <c:f>Summary_LPU!$A$50</c:f>
              <c:strCache>
                <c:ptCount val="1"/>
                <c:pt idx="0">
                  <c:v>Other allocations (excluding sites with permission/resolution)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Summary_LPU!$B$50:$S$50</c15:sqref>
                  </c15:fullRef>
                </c:ext>
              </c:extLst>
              <c:f>Summary_LPU!$C$50:$S$50</c:f>
              <c:numCache>
                <c:formatCode>#,##0</c:formatCode>
                <c:ptCount val="17"/>
                <c:pt idx="2">
                  <c:v>0</c:v>
                </c:pt>
                <c:pt idx="3">
                  <c:v>15</c:v>
                </c:pt>
                <c:pt idx="4">
                  <c:v>39</c:v>
                </c:pt>
                <c:pt idx="5">
                  <c:v>96</c:v>
                </c:pt>
                <c:pt idx="6">
                  <c:v>115</c:v>
                </c:pt>
                <c:pt idx="7">
                  <c:v>158</c:v>
                </c:pt>
                <c:pt idx="8">
                  <c:v>80</c:v>
                </c:pt>
                <c:pt idx="9">
                  <c:v>100</c:v>
                </c:pt>
                <c:pt idx="10">
                  <c:v>101</c:v>
                </c:pt>
                <c:pt idx="11">
                  <c:v>80</c:v>
                </c:pt>
                <c:pt idx="12">
                  <c:v>67</c:v>
                </c:pt>
                <c:pt idx="13">
                  <c:v>35</c:v>
                </c:pt>
                <c:pt idx="14">
                  <c:v>0</c:v>
                </c:pt>
                <c:pt idx="15">
                  <c:v>30</c:v>
                </c:pt>
                <c:pt idx="1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74-467A-8006-D00B90729AF1}"/>
            </c:ext>
          </c:extLst>
        </c:ser>
        <c:ser>
          <c:idx val="8"/>
          <c:order val="8"/>
          <c:tx>
            <c:strRef>
              <c:f>Summary_LPU!$A$51</c:f>
              <c:strCache>
                <c:ptCount val="1"/>
                <c:pt idx="0">
                  <c:v>Wokingham town centre broad area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Summary_LPU!$B$51:$S$51</c15:sqref>
                  </c15:fullRef>
                </c:ext>
              </c:extLst>
              <c:f>Summary_LPU!$C$51:$S$51</c:f>
              <c:numCache>
                <c:formatCode>#,##0</c:formatCode>
                <c:ptCount val="1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74-467A-8006-D00B90729AF1}"/>
            </c:ext>
          </c:extLst>
        </c:ser>
        <c:ser>
          <c:idx val="9"/>
          <c:order val="9"/>
          <c:tx>
            <c:strRef>
              <c:f>Summary_LPU!$A$52</c:f>
              <c:strCache>
                <c:ptCount val="1"/>
                <c:pt idx="0">
                  <c:v>Sites for 9 or fewer dwellings that can be anticipated (windfall)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Summary_LPU!$B$52:$S$52</c15:sqref>
                  </c15:fullRef>
                </c:ext>
              </c:extLst>
              <c:f>Summary_LPU!$C$52:$S$52</c:f>
              <c:numCache>
                <c:formatCode>#,##0</c:formatCode>
                <c:ptCount val="17"/>
                <c:pt idx="2">
                  <c:v>0</c:v>
                </c:pt>
                <c:pt idx="3">
                  <c:v>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74-467A-8006-D00B90729AF1}"/>
            </c:ext>
          </c:extLst>
        </c:ser>
        <c:ser>
          <c:idx val="10"/>
          <c:order val="10"/>
          <c:tx>
            <c:strRef>
              <c:f>Summary_LPU!$A$53</c:f>
              <c:strCache>
                <c:ptCount val="1"/>
                <c:pt idx="0">
                  <c:v>Site for 10 or more dwellings that can be anticipated (windfall)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Summary_LPU!$B$42:$S$42</c15:sqref>
                  </c15:fullRef>
                </c:ext>
              </c:extLst>
              <c:f>Summary_LPU!$C$42:$S$42</c:f>
              <c:strCache>
                <c:ptCount val="17"/>
                <c:pt idx="0">
                  <c:v>2023/24</c:v>
                </c:pt>
                <c:pt idx="1">
                  <c:v>2024/25</c:v>
                </c:pt>
                <c:pt idx="2">
                  <c:v>2025/26</c:v>
                </c:pt>
                <c:pt idx="3">
                  <c:v>2026/27</c:v>
                </c:pt>
                <c:pt idx="4">
                  <c:v>2027/28</c:v>
                </c:pt>
                <c:pt idx="5">
                  <c:v>2028/29</c:v>
                </c:pt>
                <c:pt idx="6">
                  <c:v>2029/30</c:v>
                </c:pt>
                <c:pt idx="7">
                  <c:v>2030/31</c:v>
                </c:pt>
                <c:pt idx="8">
                  <c:v>2031/32</c:v>
                </c:pt>
                <c:pt idx="9">
                  <c:v>2032/33</c:v>
                </c:pt>
                <c:pt idx="10">
                  <c:v>2033/34</c:v>
                </c:pt>
                <c:pt idx="11">
                  <c:v>2034/35</c:v>
                </c:pt>
                <c:pt idx="12">
                  <c:v>2035/36</c:v>
                </c:pt>
                <c:pt idx="13">
                  <c:v>2036/37</c:v>
                </c:pt>
                <c:pt idx="14">
                  <c:v>2037/38</c:v>
                </c:pt>
                <c:pt idx="15">
                  <c:v>2038/39</c:v>
                </c:pt>
                <c:pt idx="16">
                  <c:v>2039/40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Summary_LPU!$B$53:$S$53</c15:sqref>
                  </c15:fullRef>
                </c:ext>
              </c:extLst>
              <c:f>Summary_LPU!$C$53:$S$53</c:f>
              <c:numCache>
                <c:formatCode>#,##0</c:formatCode>
                <c:ptCount val="1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74-467A-8006-D00B90729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284767"/>
        <c:axId val="730269407"/>
        <c:extLst>
          <c:ext xmlns:c15="http://schemas.microsoft.com/office/drawing/2012/chart" uri="{02D57815-91ED-43cb-92C2-25804820EDAC}">
            <c15:filteredBar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Summary_LPU!$A$54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Summary_LPU!$B$42:$S$42</c15:sqref>
                        </c15:fullRef>
                        <c15:formulaRef>
                          <c15:sqref>Summary_LPU!$C$42:$S$42</c15:sqref>
                        </c15:formulaRef>
                      </c:ext>
                    </c:extLst>
                    <c:strCache>
                      <c:ptCount val="17"/>
                      <c:pt idx="0">
                        <c:v>2023/24</c:v>
                      </c:pt>
                      <c:pt idx="1">
                        <c:v>2024/25</c:v>
                      </c:pt>
                      <c:pt idx="2">
                        <c:v>2025/26</c:v>
                      </c:pt>
                      <c:pt idx="3">
                        <c:v>2026/27</c:v>
                      </c:pt>
                      <c:pt idx="4">
                        <c:v>2027/28</c:v>
                      </c:pt>
                      <c:pt idx="5">
                        <c:v>2028/29</c:v>
                      </c:pt>
                      <c:pt idx="6">
                        <c:v>2029/30</c:v>
                      </c:pt>
                      <c:pt idx="7">
                        <c:v>2030/31</c:v>
                      </c:pt>
                      <c:pt idx="8">
                        <c:v>2031/32</c:v>
                      </c:pt>
                      <c:pt idx="9">
                        <c:v>2032/33</c:v>
                      </c:pt>
                      <c:pt idx="10">
                        <c:v>2033/34</c:v>
                      </c:pt>
                      <c:pt idx="11">
                        <c:v>2034/35</c:v>
                      </c:pt>
                      <c:pt idx="12">
                        <c:v>2035/36</c:v>
                      </c:pt>
                      <c:pt idx="13">
                        <c:v>2036/37</c:v>
                      </c:pt>
                      <c:pt idx="14">
                        <c:v>2037/38</c:v>
                      </c:pt>
                      <c:pt idx="15">
                        <c:v>2038/39</c:v>
                      </c:pt>
                      <c:pt idx="16">
                        <c:v>2039/40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Summary_LPU!$B$54:$S$54</c15:sqref>
                        </c15:fullRef>
                        <c15:formulaRef>
                          <c15:sqref>Summary_LPU!$C$54:$S$54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849</c:v>
                      </c:pt>
                      <c:pt idx="1">
                        <c:v>647</c:v>
                      </c:pt>
                      <c:pt idx="2">
                        <c:v>635</c:v>
                      </c:pt>
                      <c:pt idx="3">
                        <c:v>719</c:v>
                      </c:pt>
                      <c:pt idx="4">
                        <c:v>1562</c:v>
                      </c:pt>
                      <c:pt idx="5">
                        <c:v>1315</c:v>
                      </c:pt>
                      <c:pt idx="6">
                        <c:v>1312</c:v>
                      </c:pt>
                      <c:pt idx="7">
                        <c:v>868</c:v>
                      </c:pt>
                      <c:pt idx="8">
                        <c:v>950</c:v>
                      </c:pt>
                      <c:pt idx="9">
                        <c:v>941</c:v>
                      </c:pt>
                      <c:pt idx="10">
                        <c:v>881</c:v>
                      </c:pt>
                      <c:pt idx="11">
                        <c:v>831</c:v>
                      </c:pt>
                      <c:pt idx="12">
                        <c:v>777</c:v>
                      </c:pt>
                      <c:pt idx="13">
                        <c:v>690</c:v>
                      </c:pt>
                      <c:pt idx="14">
                        <c:v>655</c:v>
                      </c:pt>
                      <c:pt idx="15">
                        <c:v>660</c:v>
                      </c:pt>
                      <c:pt idx="16">
                        <c:v>634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E774-467A-8006-D00B90729AF1}"/>
                  </c:ext>
                </c:extLst>
              </c15:ser>
            </c15:filteredBarSeries>
          </c:ext>
        </c:extLst>
      </c:barChart>
      <c:catAx>
        <c:axId val="730284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269407"/>
        <c:crosses val="autoZero"/>
        <c:auto val="1"/>
        <c:lblAlgn val="ctr"/>
        <c:lblOffset val="100"/>
        <c:noMultiLvlLbl val="0"/>
      </c:catAx>
      <c:valAx>
        <c:axId val="73026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Housing completions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28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1675279</xdr:colOff>
      <xdr:row>60</xdr:row>
      <xdr:rowOff>166033</xdr:rowOff>
    </xdr:from>
    <xdr:to>
      <xdr:col>14</xdr:col>
      <xdr:colOff>672354</xdr:colOff>
      <xdr:row>99</xdr:row>
      <xdr:rowOff>168088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D0E776-5CDB-7E73-E14A-7BF6FBEA4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049AA5-7032-422C-8BE7-B605C2C4C9F3}" name="Table1" displayName="Table1" ref="B39:B46" totalsRowShown="0" headerRowDxfId="3" dataDxfId="2">
  <autoFilter ref="B39:B46" xr:uid="{96049AA5-7032-422C-8BE7-B605C2C4C9F3}"/>
  <tableColumns count="1">
    <tableColumn id="1" xr3:uid="{D3406775-64A7-495C-816E-2BB40098FFD6}" name="List - Permission Typ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4D17-5136-40DA-B119-FE357C38AD9D}">
  <dimension ref="A1:B7"/>
  <sheetViews>
    <sheetView workbookViewId="0">
      <selection activeCell="D7" sqref="D7"/>
    </sheetView>
  </sheetViews>
  <sheetFormatPr baseColWidth="10" defaultColWidth="8.83203125" defaultRowHeight="15" x14ac:dyDescent="0.2"/>
  <sheetData>
    <row r="1" spans="1:2" x14ac:dyDescent="0.2">
      <c r="A1" s="32" t="s">
        <v>363</v>
      </c>
    </row>
    <row r="2" spans="1:2" x14ac:dyDescent="0.2">
      <c r="A2" s="32" t="s">
        <v>364</v>
      </c>
    </row>
    <row r="3" spans="1:2" x14ac:dyDescent="0.2">
      <c r="A3" s="32"/>
    </row>
    <row r="4" spans="1:2" x14ac:dyDescent="0.2">
      <c r="A4" s="32" t="s">
        <v>365</v>
      </c>
    </row>
    <row r="6" spans="1:2" x14ac:dyDescent="0.2">
      <c r="B6" s="70"/>
    </row>
    <row r="7" spans="1:2" x14ac:dyDescent="0.2">
      <c r="B7" s="7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C42"/>
  <sheetViews>
    <sheetView zoomScale="70" zoomScaleNormal="70" workbookViewId="0">
      <pane ySplit="3" topLeftCell="A4" activePane="bottomLeft" state="frozen"/>
      <selection pane="bottomLeft" activeCell="Q46" sqref="Q46"/>
    </sheetView>
  </sheetViews>
  <sheetFormatPr baseColWidth="10" defaultColWidth="8.83203125" defaultRowHeight="15" x14ac:dyDescent="0.2"/>
  <cols>
    <col min="1" max="2" width="20.1640625" customWidth="1"/>
    <col min="3" max="3" width="71.5" style="5" bestFit="1" customWidth="1"/>
    <col min="4" max="4" width="15.5" style="5" customWidth="1"/>
    <col min="5" max="5" width="13.5" style="5" customWidth="1"/>
    <col min="6" max="6" width="17.5" bestFit="1" customWidth="1"/>
    <col min="21" max="21" width="8.83203125" bestFit="1" customWidth="1"/>
  </cols>
  <sheetData>
    <row r="1" spans="1:23" x14ac:dyDescent="0.2">
      <c r="A1" t="s">
        <v>362</v>
      </c>
    </row>
    <row r="3" spans="1:23" ht="33" thickBot="1" x14ac:dyDescent="0.25">
      <c r="A3" s="1" t="s">
        <v>120</v>
      </c>
      <c r="B3" s="1" t="s">
        <v>42</v>
      </c>
      <c r="C3" s="64" t="s">
        <v>43</v>
      </c>
      <c r="D3" s="64" t="s">
        <v>290</v>
      </c>
      <c r="E3" s="64" t="s">
        <v>121</v>
      </c>
      <c r="F3" s="47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15</v>
      </c>
      <c r="U3" s="1" t="s">
        <v>16</v>
      </c>
      <c r="V3" s="1" t="s">
        <v>17</v>
      </c>
      <c r="W3" s="1" t="s">
        <v>18</v>
      </c>
    </row>
    <row r="4" spans="1:23" s="3" customFormat="1" ht="16" thickTop="1" x14ac:dyDescent="0.2">
      <c r="A4" s="73"/>
      <c r="B4" s="73" t="s">
        <v>85</v>
      </c>
      <c r="C4" s="73" t="s">
        <v>291</v>
      </c>
      <c r="D4" s="99">
        <v>14.1</v>
      </c>
      <c r="E4" s="73" t="s">
        <v>126</v>
      </c>
      <c r="F4" s="74">
        <v>12</v>
      </c>
      <c r="G4" s="110"/>
      <c r="H4" s="110"/>
      <c r="I4" s="76"/>
      <c r="J4" s="75"/>
      <c r="K4" s="101"/>
      <c r="L4" s="75">
        <v>12</v>
      </c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</row>
    <row r="5" spans="1:23" s="3" customFormat="1" ht="16" x14ac:dyDescent="0.2">
      <c r="A5" s="27"/>
      <c r="B5" s="27" t="s">
        <v>85</v>
      </c>
      <c r="C5" s="26" t="s">
        <v>292</v>
      </c>
      <c r="D5" s="26">
        <v>14.1</v>
      </c>
      <c r="E5" s="27" t="s">
        <v>126</v>
      </c>
      <c r="F5" s="53">
        <v>20</v>
      </c>
      <c r="G5" s="92"/>
      <c r="H5" s="92"/>
      <c r="I5" s="29"/>
      <c r="J5" s="29"/>
      <c r="K5" s="29"/>
      <c r="L5" s="29">
        <v>10</v>
      </c>
      <c r="M5" s="29">
        <v>10</v>
      </c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s="3" customFormat="1" x14ac:dyDescent="0.2">
      <c r="A6" s="27"/>
      <c r="B6" s="27" t="s">
        <v>85</v>
      </c>
      <c r="C6" s="27" t="s">
        <v>293</v>
      </c>
      <c r="D6" s="27">
        <v>14.13</v>
      </c>
      <c r="E6" s="27" t="s">
        <v>126</v>
      </c>
      <c r="F6" s="53">
        <v>10</v>
      </c>
      <c r="G6" s="92"/>
      <c r="H6" s="92"/>
      <c r="I6" s="29"/>
      <c r="J6" s="72"/>
      <c r="K6" s="29"/>
      <c r="L6" s="29"/>
      <c r="M6" s="29"/>
      <c r="N6" s="29"/>
      <c r="O6" s="29"/>
      <c r="P6" s="29"/>
      <c r="Q6" s="29"/>
      <c r="R6" s="29"/>
      <c r="S6" s="29"/>
      <c r="T6" s="29">
        <v>10</v>
      </c>
      <c r="U6" s="29"/>
      <c r="V6" s="29"/>
      <c r="W6" s="29"/>
    </row>
    <row r="7" spans="1:23" s="3" customFormat="1" ht="16" x14ac:dyDescent="0.2">
      <c r="A7" s="27">
        <v>231094</v>
      </c>
      <c r="B7" s="27" t="s">
        <v>84</v>
      </c>
      <c r="C7" s="26" t="s">
        <v>294</v>
      </c>
      <c r="D7" s="26">
        <v>14.14</v>
      </c>
      <c r="E7" s="27" t="s">
        <v>124</v>
      </c>
      <c r="F7" s="53">
        <v>28</v>
      </c>
      <c r="G7" s="92"/>
      <c r="H7" s="111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</row>
    <row r="8" spans="1:23" s="3" customFormat="1" x14ac:dyDescent="0.2">
      <c r="A8" s="27"/>
      <c r="B8" s="27" t="s">
        <v>85</v>
      </c>
      <c r="C8" s="27" t="s">
        <v>295</v>
      </c>
      <c r="D8" s="27">
        <v>14.15</v>
      </c>
      <c r="E8" s="27" t="s">
        <v>126</v>
      </c>
      <c r="F8" s="53">
        <v>24</v>
      </c>
      <c r="G8" s="92"/>
      <c r="H8" s="92"/>
      <c r="I8" s="29"/>
      <c r="J8" s="72"/>
      <c r="K8" s="29"/>
      <c r="L8" s="29"/>
      <c r="M8" s="29"/>
      <c r="N8" s="29">
        <v>24</v>
      </c>
      <c r="O8" s="29"/>
      <c r="P8" s="29"/>
      <c r="Q8" s="29"/>
      <c r="R8" s="29"/>
      <c r="S8" s="29"/>
      <c r="T8" s="29"/>
      <c r="U8" s="29"/>
      <c r="V8" s="29"/>
      <c r="W8" s="29"/>
    </row>
    <row r="9" spans="1:23" s="3" customFormat="1" ht="16" x14ac:dyDescent="0.2">
      <c r="A9" s="27">
        <v>223458</v>
      </c>
      <c r="B9" s="27" t="s">
        <v>84</v>
      </c>
      <c r="C9" s="26" t="s">
        <v>296</v>
      </c>
      <c r="D9" s="26">
        <v>14.16</v>
      </c>
      <c r="E9" s="27" t="s">
        <v>124</v>
      </c>
      <c r="F9" s="53">
        <v>50</v>
      </c>
      <c r="G9" s="92"/>
      <c r="H9" s="92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spans="1:23" s="3" customFormat="1" x14ac:dyDescent="0.2">
      <c r="A10" s="27"/>
      <c r="B10" s="27" t="s">
        <v>85</v>
      </c>
      <c r="C10" s="27" t="s">
        <v>297</v>
      </c>
      <c r="D10" s="27">
        <v>14.17</v>
      </c>
      <c r="E10" s="27" t="s">
        <v>126</v>
      </c>
      <c r="F10" s="53">
        <v>25</v>
      </c>
      <c r="G10" s="92"/>
      <c r="H10" s="92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72"/>
      <c r="T10" s="29">
        <v>25</v>
      </c>
      <c r="U10" s="29"/>
      <c r="V10" s="29"/>
      <c r="W10" s="29"/>
    </row>
    <row r="11" spans="1:23" s="3" customFormat="1" ht="16" x14ac:dyDescent="0.2">
      <c r="A11" s="27">
        <v>230422</v>
      </c>
      <c r="B11" s="27" t="s">
        <v>50</v>
      </c>
      <c r="C11" s="26" t="s">
        <v>298</v>
      </c>
      <c r="D11" s="26">
        <v>14.18</v>
      </c>
      <c r="E11" s="27" t="s">
        <v>124</v>
      </c>
      <c r="F11" s="53">
        <v>81</v>
      </c>
      <c r="G11" s="92"/>
      <c r="H11" s="92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 spans="1:23" s="3" customFormat="1" ht="32" x14ac:dyDescent="0.2">
      <c r="A12" s="26" t="s">
        <v>100</v>
      </c>
      <c r="B12" s="27" t="s">
        <v>84</v>
      </c>
      <c r="C12" s="27" t="s">
        <v>346</v>
      </c>
      <c r="D12" s="27">
        <v>14.19</v>
      </c>
      <c r="E12" s="27" t="s">
        <v>124</v>
      </c>
      <c r="F12" s="53">
        <v>200</v>
      </c>
      <c r="G12" s="92"/>
      <c r="H12" s="92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spans="1:23" s="3" customFormat="1" x14ac:dyDescent="0.2">
      <c r="A13" s="27"/>
      <c r="B13" s="27" t="s">
        <v>85</v>
      </c>
      <c r="C13" s="27" t="s">
        <v>299</v>
      </c>
      <c r="D13" s="98">
        <v>14.2</v>
      </c>
      <c r="E13" s="27" t="s">
        <v>126</v>
      </c>
      <c r="F13" s="53">
        <v>50</v>
      </c>
      <c r="G13" s="92"/>
      <c r="H13" s="111"/>
      <c r="I13" s="72"/>
      <c r="J13" s="29">
        <v>15</v>
      </c>
      <c r="K13" s="29">
        <v>20</v>
      </c>
      <c r="L13" s="29">
        <v>15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3" customFormat="1" ht="16" x14ac:dyDescent="0.2">
      <c r="A14" s="27"/>
      <c r="B14" s="27" t="s">
        <v>85</v>
      </c>
      <c r="C14" s="26" t="s">
        <v>345</v>
      </c>
      <c r="D14" s="26">
        <v>14.2</v>
      </c>
      <c r="E14" s="27" t="s">
        <v>126</v>
      </c>
      <c r="F14" s="53">
        <v>4</v>
      </c>
      <c r="G14" s="92"/>
      <c r="H14" s="92"/>
      <c r="I14" s="29"/>
      <c r="J14" s="29"/>
      <c r="K14" s="72"/>
      <c r="L14" s="29">
        <v>4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s="3" customFormat="1" ht="16" x14ac:dyDescent="0.2">
      <c r="A15" s="27">
        <v>230208</v>
      </c>
      <c r="B15" s="27" t="s">
        <v>84</v>
      </c>
      <c r="C15" s="26" t="s">
        <v>300</v>
      </c>
      <c r="D15" s="26">
        <v>14.21</v>
      </c>
      <c r="E15" s="27" t="s">
        <v>124</v>
      </c>
      <c r="F15" s="53">
        <v>111</v>
      </c>
      <c r="G15" s="92"/>
      <c r="H15" s="92"/>
      <c r="I15" s="85"/>
      <c r="J15" s="85"/>
      <c r="K15" s="85"/>
      <c r="L15" s="120"/>
      <c r="M15" s="85"/>
      <c r="N15" s="85"/>
      <c r="O15" s="85"/>
      <c r="P15" s="85"/>
      <c r="Q15" s="85"/>
      <c r="R15" s="85"/>
      <c r="S15" s="121"/>
      <c r="T15" s="85"/>
      <c r="U15" s="85"/>
      <c r="V15" s="85"/>
      <c r="W15" s="85"/>
    </row>
    <row r="16" spans="1:23" s="3" customFormat="1" ht="16" x14ac:dyDescent="0.2">
      <c r="A16" s="27"/>
      <c r="B16" s="27" t="s">
        <v>85</v>
      </c>
      <c r="C16" s="26" t="s">
        <v>301</v>
      </c>
      <c r="D16" s="26">
        <v>14.22</v>
      </c>
      <c r="E16" s="27" t="s">
        <v>126</v>
      </c>
      <c r="F16" s="53">
        <v>34</v>
      </c>
      <c r="G16" s="92"/>
      <c r="H16" s="92"/>
      <c r="I16" s="29"/>
      <c r="J16" s="29"/>
      <c r="K16" s="29"/>
      <c r="L16" s="42"/>
      <c r="M16" s="29"/>
      <c r="N16" s="29">
        <v>34</v>
      </c>
      <c r="O16" s="29"/>
      <c r="P16" s="29"/>
      <c r="Q16" s="29"/>
      <c r="R16" s="29"/>
      <c r="S16" s="29"/>
      <c r="T16" s="29"/>
      <c r="U16" s="29"/>
      <c r="V16" s="29"/>
      <c r="W16" s="29"/>
    </row>
    <row r="17" spans="1:81" s="3" customFormat="1" ht="16" x14ac:dyDescent="0.2">
      <c r="A17" s="27"/>
      <c r="B17" s="27" t="s">
        <v>85</v>
      </c>
      <c r="C17" s="26" t="s">
        <v>302</v>
      </c>
      <c r="D17" s="26">
        <v>14.24</v>
      </c>
      <c r="E17" s="27" t="s">
        <v>126</v>
      </c>
      <c r="F17" s="53">
        <v>4</v>
      </c>
      <c r="G17" s="92"/>
      <c r="H17" s="92"/>
      <c r="I17" s="29"/>
      <c r="J17" s="72"/>
      <c r="K17" s="29">
        <v>4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81" s="3" customFormat="1" ht="16" x14ac:dyDescent="0.2">
      <c r="A18" s="27">
        <v>231351</v>
      </c>
      <c r="B18" s="27" t="s">
        <v>84</v>
      </c>
      <c r="C18" s="26" t="s">
        <v>303</v>
      </c>
      <c r="D18" s="26">
        <v>14.25</v>
      </c>
      <c r="E18" s="27" t="s">
        <v>124</v>
      </c>
      <c r="F18" s="53">
        <v>33</v>
      </c>
      <c r="G18" s="92"/>
      <c r="H18" s="92"/>
      <c r="I18" s="85"/>
      <c r="J18" s="85"/>
      <c r="K18" s="85"/>
      <c r="L18" s="120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spans="1:81" s="3" customFormat="1" ht="16" x14ac:dyDescent="0.2">
      <c r="A19" s="27"/>
      <c r="B19" s="27" t="s">
        <v>85</v>
      </c>
      <c r="C19" s="26" t="s">
        <v>304</v>
      </c>
      <c r="D19" s="26">
        <v>14.26</v>
      </c>
      <c r="E19" s="27" t="s">
        <v>126</v>
      </c>
      <c r="F19" s="53">
        <v>59</v>
      </c>
      <c r="G19" s="92"/>
      <c r="H19" s="111"/>
      <c r="I19" s="72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>
        <v>30</v>
      </c>
      <c r="W19" s="29">
        <v>29</v>
      </c>
    </row>
    <row r="20" spans="1:81" s="3" customFormat="1" ht="16" x14ac:dyDescent="0.2">
      <c r="A20" s="27"/>
      <c r="B20" s="27" t="s">
        <v>85</v>
      </c>
      <c r="C20" s="26" t="s">
        <v>305</v>
      </c>
      <c r="D20" s="26">
        <v>14.27</v>
      </c>
      <c r="E20" s="27" t="s">
        <v>126</v>
      </c>
      <c r="F20" s="53">
        <v>12</v>
      </c>
      <c r="G20" s="92"/>
      <c r="H20" s="92"/>
      <c r="I20" s="29"/>
      <c r="J20" s="29"/>
      <c r="K20" s="29"/>
      <c r="L20" s="42"/>
      <c r="M20" s="29"/>
      <c r="N20" s="29"/>
      <c r="O20" s="29"/>
      <c r="P20" s="29"/>
      <c r="Q20" s="29"/>
      <c r="R20" s="29"/>
      <c r="S20" s="29">
        <v>12</v>
      </c>
      <c r="T20" s="29"/>
      <c r="U20" s="29"/>
      <c r="V20" s="29"/>
      <c r="W20" s="29"/>
    </row>
    <row r="21" spans="1:81" s="3" customFormat="1" ht="16" x14ac:dyDescent="0.2">
      <c r="A21" s="27">
        <v>232026</v>
      </c>
      <c r="B21" s="27" t="s">
        <v>84</v>
      </c>
      <c r="C21" s="26" t="s">
        <v>306</v>
      </c>
      <c r="D21" s="26">
        <v>14.28</v>
      </c>
      <c r="E21" s="27" t="s">
        <v>124</v>
      </c>
      <c r="F21" s="53">
        <v>45</v>
      </c>
      <c r="G21" s="92"/>
      <c r="H21" s="92"/>
      <c r="I21" s="85"/>
      <c r="J21" s="85"/>
      <c r="K21" s="85"/>
      <c r="L21" s="120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spans="1:81" s="3" customFormat="1" x14ac:dyDescent="0.2">
      <c r="A22" s="27"/>
      <c r="B22" s="27" t="s">
        <v>85</v>
      </c>
      <c r="C22" s="27" t="s">
        <v>307</v>
      </c>
      <c r="D22" s="27">
        <v>14.29</v>
      </c>
      <c r="E22" s="27" t="s">
        <v>126</v>
      </c>
      <c r="F22" s="53">
        <v>40</v>
      </c>
      <c r="G22" s="92"/>
      <c r="H22" s="92"/>
      <c r="I22" s="29"/>
      <c r="J22" s="29"/>
      <c r="K22" s="29"/>
      <c r="L22" s="29"/>
      <c r="M22" s="29"/>
      <c r="N22" s="29"/>
      <c r="O22" s="29"/>
      <c r="P22" s="29"/>
      <c r="Q22" s="29">
        <v>20</v>
      </c>
      <c r="R22" s="29">
        <v>20</v>
      </c>
      <c r="S22" s="29"/>
      <c r="T22" s="29"/>
      <c r="U22" s="29"/>
      <c r="V22" s="29"/>
      <c r="W22" s="29"/>
    </row>
    <row r="23" spans="1:81" s="3" customFormat="1" x14ac:dyDescent="0.2">
      <c r="A23" s="27"/>
      <c r="B23" s="27" t="s">
        <v>85</v>
      </c>
      <c r="C23" s="27" t="s">
        <v>308</v>
      </c>
      <c r="D23" s="27">
        <v>14.3</v>
      </c>
      <c r="E23" s="27" t="s">
        <v>126</v>
      </c>
      <c r="F23" s="53">
        <v>15</v>
      </c>
      <c r="G23" s="92"/>
      <c r="H23" s="92"/>
      <c r="I23" s="29"/>
      <c r="J23" s="72"/>
      <c r="K23" s="72"/>
      <c r="L23" s="29">
        <v>5</v>
      </c>
      <c r="M23" s="29">
        <v>5</v>
      </c>
      <c r="N23" s="29">
        <v>5</v>
      </c>
      <c r="O23" s="29"/>
      <c r="P23" s="29"/>
      <c r="Q23" s="29"/>
      <c r="R23" s="29"/>
      <c r="S23" s="29"/>
      <c r="T23" s="29"/>
      <c r="U23" s="29"/>
      <c r="V23" s="29"/>
      <c r="W23" s="29"/>
    </row>
    <row r="24" spans="1:81" s="3" customFormat="1" ht="16" x14ac:dyDescent="0.2">
      <c r="A24" s="27"/>
      <c r="B24" s="27" t="s">
        <v>85</v>
      </c>
      <c r="C24" s="26" t="s">
        <v>309</v>
      </c>
      <c r="D24" s="100">
        <v>14.3</v>
      </c>
      <c r="E24" s="27" t="s">
        <v>126</v>
      </c>
      <c r="F24" s="53">
        <v>100</v>
      </c>
      <c r="G24" s="92"/>
      <c r="H24" s="92"/>
      <c r="I24" s="29"/>
      <c r="J24" s="29"/>
      <c r="K24" s="29"/>
      <c r="L24" s="29"/>
      <c r="N24" s="29"/>
      <c r="O24" s="29"/>
      <c r="P24" s="29">
        <v>25</v>
      </c>
      <c r="Q24" s="29">
        <v>30</v>
      </c>
      <c r="R24" s="29">
        <v>30</v>
      </c>
      <c r="S24" s="29">
        <v>15</v>
      </c>
      <c r="T24" s="29"/>
      <c r="U24" s="29"/>
      <c r="V24" s="29"/>
      <c r="W24" s="29"/>
    </row>
    <row r="25" spans="1:81" s="25" customFormat="1" ht="32" x14ac:dyDescent="0.2">
      <c r="A25" s="27"/>
      <c r="B25" s="27" t="s">
        <v>86</v>
      </c>
      <c r="C25" s="26" t="s">
        <v>310</v>
      </c>
      <c r="D25" s="26">
        <v>14.31</v>
      </c>
      <c r="E25" s="27" t="s">
        <v>126</v>
      </c>
      <c r="F25" s="53">
        <v>20</v>
      </c>
      <c r="G25" s="92"/>
      <c r="H25" s="111"/>
      <c r="I25" s="72"/>
      <c r="J25" s="29"/>
      <c r="K25" s="29">
        <v>15</v>
      </c>
      <c r="L25" s="29">
        <v>5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s="25" customFormat="1" ht="16" x14ac:dyDescent="0.2">
      <c r="A26" s="27">
        <v>232704</v>
      </c>
      <c r="B26" s="27" t="s">
        <v>84</v>
      </c>
      <c r="C26" s="26" t="s">
        <v>311</v>
      </c>
      <c r="D26" s="26">
        <v>14.4</v>
      </c>
      <c r="E26" s="27" t="s">
        <v>124</v>
      </c>
      <c r="F26" s="53">
        <v>75</v>
      </c>
      <c r="G26" s="92"/>
      <c r="H26" s="111"/>
      <c r="I26" s="85"/>
      <c r="J26" s="85"/>
      <c r="K26" s="121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s="25" customFormat="1" ht="16" x14ac:dyDescent="0.2">
      <c r="A27" s="27"/>
      <c r="B27" s="27" t="s">
        <v>85</v>
      </c>
      <c r="C27" s="26" t="s">
        <v>312</v>
      </c>
      <c r="D27" s="26">
        <v>14.5</v>
      </c>
      <c r="E27" s="27" t="s">
        <v>126</v>
      </c>
      <c r="F27" s="53">
        <v>30</v>
      </c>
      <c r="G27" s="92"/>
      <c r="H27" s="92"/>
      <c r="I27" s="29"/>
      <c r="J27" s="29"/>
      <c r="K27" s="29"/>
      <c r="L27" s="29"/>
      <c r="M27" s="29">
        <v>15</v>
      </c>
      <c r="N27" s="29">
        <v>15</v>
      </c>
      <c r="O27" s="29"/>
      <c r="P27" s="29"/>
      <c r="Q27" s="29"/>
      <c r="R27" s="29"/>
      <c r="S27" s="29"/>
      <c r="T27" s="29"/>
      <c r="U27" s="29"/>
      <c r="V27" s="29"/>
      <c r="W27" s="29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s="25" customFormat="1" ht="16" x14ac:dyDescent="0.2">
      <c r="A28" s="27"/>
      <c r="B28" s="27" t="s">
        <v>86</v>
      </c>
      <c r="C28" s="26" t="s">
        <v>313</v>
      </c>
      <c r="D28" s="26">
        <v>14.6</v>
      </c>
      <c r="E28" s="27" t="s">
        <v>173</v>
      </c>
      <c r="F28" s="53">
        <v>80</v>
      </c>
      <c r="G28" s="92"/>
      <c r="H28" s="92"/>
      <c r="I28" s="85"/>
      <c r="J28" s="85"/>
      <c r="K28" s="85"/>
      <c r="L28" s="87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s="25" customFormat="1" ht="16" x14ac:dyDescent="0.2">
      <c r="A29" s="27"/>
      <c r="B29" s="27" t="s">
        <v>85</v>
      </c>
      <c r="C29" s="26" t="s">
        <v>314</v>
      </c>
      <c r="D29" s="26">
        <v>14.7</v>
      </c>
      <c r="E29" s="27" t="s">
        <v>126</v>
      </c>
      <c r="F29" s="53">
        <v>100</v>
      </c>
      <c r="G29" s="92"/>
      <c r="H29" s="92"/>
      <c r="I29" s="29"/>
      <c r="J29" s="72"/>
      <c r="K29" s="72"/>
      <c r="L29" s="29"/>
      <c r="M29" s="29"/>
      <c r="N29" s="29"/>
      <c r="O29" s="29"/>
      <c r="P29" s="29"/>
      <c r="Q29" s="29">
        <v>30</v>
      </c>
      <c r="R29" s="29">
        <v>30</v>
      </c>
      <c r="S29" s="29">
        <v>40</v>
      </c>
      <c r="T29" s="29"/>
      <c r="U29" s="29"/>
      <c r="V29" s="29"/>
      <c r="W29" s="29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s="25" customFormat="1" ht="16" x14ac:dyDescent="0.2">
      <c r="A30" s="27"/>
      <c r="B30" s="27" t="s">
        <v>84</v>
      </c>
      <c r="C30" s="26" t="s">
        <v>315</v>
      </c>
      <c r="D30" s="26">
        <v>14.8</v>
      </c>
      <c r="E30" s="27" t="s">
        <v>124</v>
      </c>
      <c r="F30" s="53">
        <v>17</v>
      </c>
      <c r="G30" s="92"/>
      <c r="H30" s="92"/>
      <c r="I30" s="85"/>
      <c r="J30" s="87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s="25" customFormat="1" x14ac:dyDescent="0.2">
      <c r="A31" s="27"/>
      <c r="B31" s="27" t="s">
        <v>85</v>
      </c>
      <c r="C31" s="27" t="s">
        <v>316</v>
      </c>
      <c r="D31" s="27">
        <v>14.9</v>
      </c>
      <c r="E31" s="27" t="s">
        <v>126</v>
      </c>
      <c r="F31" s="53">
        <v>20</v>
      </c>
      <c r="G31" s="92"/>
      <c r="H31" s="92"/>
      <c r="I31" s="29"/>
      <c r="J31" s="29"/>
      <c r="K31" s="29"/>
      <c r="L31" s="72"/>
      <c r="M31" s="29">
        <v>20</v>
      </c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s="3" customFormat="1" x14ac:dyDescent="0.2">
      <c r="A32" s="11"/>
      <c r="B32" s="11"/>
      <c r="C32" s="11"/>
      <c r="D32" s="11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s="3" customFormat="1" ht="16" thickBot="1" x14ac:dyDescent="0.25">
      <c r="A33" s="14"/>
      <c r="B33" s="14"/>
      <c r="C33" s="14"/>
      <c r="D33" s="14"/>
      <c r="E33" s="14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16" thickTop="1" x14ac:dyDescent="0.2">
      <c r="F34" t="s">
        <v>124</v>
      </c>
      <c r="G34">
        <f t="shared" ref="G34:W34" si="0">SUMIF($E4:$E31,"Permission",G4:G31)</f>
        <v>0</v>
      </c>
      <c r="H34">
        <f t="shared" si="0"/>
        <v>0</v>
      </c>
      <c r="I34">
        <f t="shared" si="0"/>
        <v>0</v>
      </c>
      <c r="J34">
        <f t="shared" si="0"/>
        <v>0</v>
      </c>
      <c r="K34">
        <f t="shared" si="0"/>
        <v>0</v>
      </c>
      <c r="L34">
        <f t="shared" si="0"/>
        <v>0</v>
      </c>
      <c r="M34">
        <f t="shared" si="0"/>
        <v>0</v>
      </c>
      <c r="N34">
        <f t="shared" si="0"/>
        <v>0</v>
      </c>
      <c r="O34">
        <f t="shared" si="0"/>
        <v>0</v>
      </c>
      <c r="P34">
        <f t="shared" si="0"/>
        <v>0</v>
      </c>
      <c r="Q34">
        <f t="shared" si="0"/>
        <v>0</v>
      </c>
      <c r="R34">
        <f t="shared" si="0"/>
        <v>0</v>
      </c>
      <c r="S34">
        <f t="shared" si="0"/>
        <v>0</v>
      </c>
      <c r="T34">
        <f t="shared" si="0"/>
        <v>0</v>
      </c>
      <c r="U34">
        <f t="shared" si="0"/>
        <v>0</v>
      </c>
      <c r="V34">
        <f t="shared" si="0"/>
        <v>0</v>
      </c>
      <c r="W34">
        <f t="shared" si="0"/>
        <v>0</v>
      </c>
    </row>
    <row r="35" spans="1:23" x14ac:dyDescent="0.2">
      <c r="F35" t="s">
        <v>173</v>
      </c>
      <c r="G35">
        <f t="shared" ref="G35:W35" si="1">SUMIF($E4:$E31,"Resolution",G4:G31)</f>
        <v>0</v>
      </c>
      <c r="H35">
        <f t="shared" si="1"/>
        <v>0</v>
      </c>
      <c r="I35">
        <f t="shared" si="1"/>
        <v>0</v>
      </c>
      <c r="J35">
        <f t="shared" si="1"/>
        <v>0</v>
      </c>
      <c r="K35">
        <f t="shared" si="1"/>
        <v>0</v>
      </c>
      <c r="L35">
        <f t="shared" si="1"/>
        <v>0</v>
      </c>
      <c r="M35">
        <f t="shared" si="1"/>
        <v>0</v>
      </c>
      <c r="N35">
        <f t="shared" si="1"/>
        <v>0</v>
      </c>
      <c r="O35">
        <f t="shared" si="1"/>
        <v>0</v>
      </c>
      <c r="P35">
        <f t="shared" si="1"/>
        <v>0</v>
      </c>
      <c r="Q35">
        <f t="shared" si="1"/>
        <v>0</v>
      </c>
      <c r="R35">
        <f t="shared" si="1"/>
        <v>0</v>
      </c>
      <c r="S35">
        <f t="shared" si="1"/>
        <v>0</v>
      </c>
      <c r="T35">
        <f t="shared" si="1"/>
        <v>0</v>
      </c>
      <c r="U35">
        <f t="shared" si="1"/>
        <v>0</v>
      </c>
      <c r="V35">
        <f t="shared" si="1"/>
        <v>0</v>
      </c>
      <c r="W35">
        <f t="shared" si="1"/>
        <v>0</v>
      </c>
    </row>
    <row r="36" spans="1:23" x14ac:dyDescent="0.2">
      <c r="B36" s="2" t="s">
        <v>83</v>
      </c>
      <c r="F36" t="s">
        <v>126</v>
      </c>
      <c r="G36">
        <f t="shared" ref="G36:W36" si="2">SUMIF($E4:$E31,"Other",G4:G31)</f>
        <v>0</v>
      </c>
      <c r="H36">
        <f t="shared" si="2"/>
        <v>0</v>
      </c>
      <c r="I36">
        <f t="shared" si="2"/>
        <v>0</v>
      </c>
      <c r="J36">
        <f t="shared" si="2"/>
        <v>15</v>
      </c>
      <c r="K36">
        <f t="shared" si="2"/>
        <v>39</v>
      </c>
      <c r="L36">
        <f t="shared" si="2"/>
        <v>51</v>
      </c>
      <c r="M36">
        <f t="shared" si="2"/>
        <v>50</v>
      </c>
      <c r="N36">
        <f t="shared" si="2"/>
        <v>78</v>
      </c>
      <c r="O36">
        <f t="shared" si="2"/>
        <v>0</v>
      </c>
      <c r="P36">
        <f t="shared" si="2"/>
        <v>25</v>
      </c>
      <c r="Q36">
        <f t="shared" si="2"/>
        <v>80</v>
      </c>
      <c r="R36">
        <f t="shared" si="2"/>
        <v>80</v>
      </c>
      <c r="S36">
        <f t="shared" si="2"/>
        <v>67</v>
      </c>
      <c r="T36">
        <f t="shared" si="2"/>
        <v>35</v>
      </c>
      <c r="U36">
        <f t="shared" si="2"/>
        <v>0</v>
      </c>
      <c r="V36">
        <f t="shared" si="2"/>
        <v>30</v>
      </c>
      <c r="W36">
        <f t="shared" si="2"/>
        <v>29</v>
      </c>
    </row>
    <row r="37" spans="1:23" x14ac:dyDescent="0.2">
      <c r="B37" s="2" t="s">
        <v>50</v>
      </c>
      <c r="F37" t="s">
        <v>36</v>
      </c>
      <c r="G37">
        <f t="shared" ref="G37:W37" si="3">SUM(G34:G36)</f>
        <v>0</v>
      </c>
      <c r="H37">
        <f t="shared" si="3"/>
        <v>0</v>
      </c>
      <c r="I37">
        <f t="shared" si="3"/>
        <v>0</v>
      </c>
      <c r="J37">
        <f t="shared" si="3"/>
        <v>15</v>
      </c>
      <c r="K37">
        <f t="shared" si="3"/>
        <v>39</v>
      </c>
      <c r="L37">
        <f t="shared" si="3"/>
        <v>51</v>
      </c>
      <c r="M37">
        <f t="shared" si="3"/>
        <v>50</v>
      </c>
      <c r="N37">
        <f t="shared" si="3"/>
        <v>78</v>
      </c>
      <c r="O37">
        <f t="shared" si="3"/>
        <v>0</v>
      </c>
      <c r="P37">
        <f t="shared" si="3"/>
        <v>25</v>
      </c>
      <c r="Q37">
        <f t="shared" si="3"/>
        <v>80</v>
      </c>
      <c r="R37">
        <f t="shared" si="3"/>
        <v>80</v>
      </c>
      <c r="S37">
        <f t="shared" si="3"/>
        <v>67</v>
      </c>
      <c r="T37">
        <f t="shared" si="3"/>
        <v>35</v>
      </c>
      <c r="U37">
        <f t="shared" si="3"/>
        <v>0</v>
      </c>
      <c r="V37">
        <f t="shared" si="3"/>
        <v>30</v>
      </c>
      <c r="W37">
        <f t="shared" si="3"/>
        <v>29</v>
      </c>
    </row>
    <row r="38" spans="1:23" x14ac:dyDescent="0.2">
      <c r="B38" s="2" t="s">
        <v>84</v>
      </c>
    </row>
    <row r="39" spans="1:23" x14ac:dyDescent="0.2">
      <c r="B39" s="2" t="s">
        <v>44</v>
      </c>
      <c r="E39" s="2" t="s">
        <v>174</v>
      </c>
    </row>
    <row r="40" spans="1:23" x14ac:dyDescent="0.2">
      <c r="B40" s="2" t="s">
        <v>58</v>
      </c>
      <c r="E40" s="2" t="s">
        <v>124</v>
      </c>
    </row>
    <row r="41" spans="1:23" x14ac:dyDescent="0.2">
      <c r="B41" s="2" t="s">
        <v>85</v>
      </c>
      <c r="E41" s="2" t="s">
        <v>173</v>
      </c>
    </row>
    <row r="42" spans="1:23" x14ac:dyDescent="0.2">
      <c r="B42" s="2" t="s">
        <v>86</v>
      </c>
      <c r="E42" s="2" t="s">
        <v>126</v>
      </c>
    </row>
  </sheetData>
  <autoFilter ref="A3:W42" xr:uid="{00000000-0001-0000-0A00-000000000000}">
    <sortState xmlns:xlrd2="http://schemas.microsoft.com/office/spreadsheetml/2017/richdata2" ref="A4:W42">
      <sortCondition ref="D3:D42"/>
    </sortState>
  </autoFilter>
  <dataValidations count="2">
    <dataValidation type="list" allowBlank="1" showInputMessage="1" showErrorMessage="1" sqref="E4:E31" xr:uid="{8C93536D-DCE4-4C2C-8946-0C6B0E114F87}">
      <formula1>$E$40:$E$42</formula1>
    </dataValidation>
    <dataValidation type="list" allowBlank="1" showInputMessage="1" showErrorMessage="1" sqref="B4:B33" xr:uid="{00000000-0002-0000-0A00-000001000000}">
      <formula1>$B$37:$B$42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2"/>
  <sheetViews>
    <sheetView zoomScale="90" zoomScaleNormal="90" workbookViewId="0">
      <selection activeCell="A19" sqref="A19"/>
    </sheetView>
  </sheetViews>
  <sheetFormatPr baseColWidth="10" defaultColWidth="8.83203125" defaultRowHeight="15" x14ac:dyDescent="0.2"/>
  <cols>
    <col min="1" max="1" width="50.5" bestFit="1" customWidth="1"/>
    <col min="2" max="2" width="20.1640625" customWidth="1"/>
  </cols>
  <sheetData>
    <row r="1" spans="1:19" x14ac:dyDescent="0.2">
      <c r="A1" t="s">
        <v>317</v>
      </c>
    </row>
    <row r="3" spans="1:19" ht="33" thickBot="1" x14ac:dyDescent="0.25">
      <c r="A3" s="1"/>
      <c r="B3" s="47" t="s">
        <v>318</v>
      </c>
      <c r="C3" s="137" t="s">
        <v>2</v>
      </c>
      <c r="D3" s="137" t="s">
        <v>3</v>
      </c>
      <c r="E3" s="137" t="s">
        <v>4</v>
      </c>
      <c r="F3" s="137" t="s">
        <v>5</v>
      </c>
      <c r="G3" s="137" t="s">
        <v>6</v>
      </c>
      <c r="H3" s="137" t="s">
        <v>7</v>
      </c>
      <c r="I3" s="137" t="s">
        <v>8</v>
      </c>
      <c r="J3" s="137" t="s">
        <v>9</v>
      </c>
      <c r="K3" s="137" t="s">
        <v>10</v>
      </c>
      <c r="L3" s="137" t="s">
        <v>11</v>
      </c>
      <c r="M3" s="137" t="s">
        <v>12</v>
      </c>
      <c r="N3" s="137" t="s">
        <v>13</v>
      </c>
      <c r="O3" s="137" t="s">
        <v>14</v>
      </c>
      <c r="P3" s="137" t="s">
        <v>15</v>
      </c>
      <c r="Q3" s="137" t="s">
        <v>16</v>
      </c>
      <c r="R3" s="137" t="s">
        <v>17</v>
      </c>
      <c r="S3" s="137" t="s">
        <v>18</v>
      </c>
    </row>
    <row r="4" spans="1:19" ht="16" thickTop="1" x14ac:dyDescent="0.2">
      <c r="A4" s="44" t="s">
        <v>319</v>
      </c>
      <c r="B4" s="58">
        <f>SUM(C4:S4)</f>
        <v>140</v>
      </c>
      <c r="C4" s="44">
        <v>0</v>
      </c>
      <c r="D4" s="44">
        <v>0</v>
      </c>
      <c r="E4" s="44">
        <v>0</v>
      </c>
      <c r="F4" s="44">
        <v>0</v>
      </c>
      <c r="G4" s="44">
        <v>0</v>
      </c>
      <c r="H4" s="44">
        <v>0</v>
      </c>
      <c r="I4" s="44">
        <v>0</v>
      </c>
      <c r="J4" s="44">
        <v>5</v>
      </c>
      <c r="K4" s="44">
        <v>15</v>
      </c>
      <c r="L4" s="44">
        <v>15</v>
      </c>
      <c r="M4" s="44">
        <v>15</v>
      </c>
      <c r="N4" s="44">
        <v>15</v>
      </c>
      <c r="O4" s="44">
        <v>15</v>
      </c>
      <c r="P4" s="44">
        <v>15</v>
      </c>
      <c r="Q4" s="44">
        <v>15</v>
      </c>
      <c r="R4" s="44">
        <v>15</v>
      </c>
      <c r="S4" s="44">
        <v>15</v>
      </c>
    </row>
    <row r="8" spans="1:19" x14ac:dyDescent="0.2">
      <c r="A8" s="4"/>
    </row>
    <row r="9" spans="1:19" x14ac:dyDescent="0.2">
      <c r="A9" s="83"/>
      <c r="B9" s="4"/>
      <c r="C9" s="4"/>
      <c r="D9" s="8"/>
    </row>
    <row r="10" spans="1:19" x14ac:dyDescent="0.2">
      <c r="A10" s="4"/>
      <c r="B10" s="8"/>
      <c r="C10" s="8"/>
      <c r="D10" s="8"/>
    </row>
    <row r="11" spans="1:19" x14ac:dyDescent="0.2">
      <c r="A11" s="4"/>
      <c r="B11" s="8"/>
      <c r="C11" s="8"/>
      <c r="D11" s="8"/>
    </row>
    <row r="12" spans="1:19" x14ac:dyDescent="0.2">
      <c r="A12" s="4"/>
      <c r="B12" s="8"/>
      <c r="C12" s="8"/>
      <c r="D12" s="8"/>
    </row>
    <row r="13" spans="1:19" x14ac:dyDescent="0.2">
      <c r="A13" s="4"/>
      <c r="B13" s="8"/>
      <c r="C13" s="8"/>
      <c r="D13" s="8"/>
    </row>
    <row r="14" spans="1:19" x14ac:dyDescent="0.2">
      <c r="A14" s="4"/>
      <c r="B14" s="8"/>
      <c r="C14" s="8"/>
      <c r="D14" s="8"/>
    </row>
    <row r="15" spans="1:19" x14ac:dyDescent="0.2">
      <c r="A15" s="4"/>
      <c r="B15" s="8"/>
      <c r="C15" s="8"/>
      <c r="D15" s="8"/>
    </row>
    <row r="16" spans="1:19" x14ac:dyDescent="0.2">
      <c r="A16" s="4"/>
      <c r="B16" s="8"/>
      <c r="C16" s="8"/>
      <c r="D16" s="8"/>
    </row>
    <row r="17" spans="1:4" x14ac:dyDescent="0.2">
      <c r="A17" s="4"/>
      <c r="B17" s="8"/>
      <c r="C17" s="8"/>
      <c r="D17" s="8"/>
    </row>
    <row r="18" spans="1:4" x14ac:dyDescent="0.2">
      <c r="A18" s="4"/>
      <c r="B18" s="8"/>
      <c r="C18" s="8"/>
      <c r="D18" s="8"/>
    </row>
    <row r="19" spans="1:4" x14ac:dyDescent="0.2">
      <c r="A19" s="4"/>
      <c r="B19" s="8"/>
      <c r="C19" s="8"/>
      <c r="D19" s="8"/>
    </row>
    <row r="20" spans="1:4" x14ac:dyDescent="0.2">
      <c r="A20" s="4"/>
      <c r="B20" s="8"/>
      <c r="C20" s="8"/>
      <c r="D20" s="8"/>
    </row>
    <row r="21" spans="1:4" x14ac:dyDescent="0.2">
      <c r="A21" s="4"/>
      <c r="B21" s="8"/>
      <c r="C21" s="8"/>
      <c r="D21" s="8"/>
    </row>
    <row r="22" spans="1:4" x14ac:dyDescent="0.2">
      <c r="A22" s="4"/>
      <c r="B22" s="8"/>
      <c r="C22" s="8"/>
      <c r="D22" s="8"/>
    </row>
    <row r="23" spans="1:4" x14ac:dyDescent="0.2">
      <c r="A23" s="4"/>
      <c r="B23" s="8"/>
      <c r="C23" s="8"/>
      <c r="D23" s="8"/>
    </row>
    <row r="24" spans="1:4" x14ac:dyDescent="0.2">
      <c r="A24" s="4"/>
      <c r="B24" s="8"/>
      <c r="C24" s="8"/>
      <c r="D24" s="8"/>
    </row>
    <row r="25" spans="1:4" x14ac:dyDescent="0.2">
      <c r="A25" s="4"/>
      <c r="B25" s="8"/>
      <c r="C25" s="8"/>
      <c r="D25" s="8"/>
    </row>
    <row r="26" spans="1:4" x14ac:dyDescent="0.2">
      <c r="A26" s="4"/>
      <c r="B26" s="8"/>
      <c r="C26" s="8"/>
      <c r="D26" s="8"/>
    </row>
    <row r="27" spans="1:4" x14ac:dyDescent="0.2">
      <c r="A27" s="4"/>
      <c r="B27" s="8"/>
      <c r="C27" s="8"/>
      <c r="D27" s="8"/>
    </row>
    <row r="28" spans="1:4" x14ac:dyDescent="0.2">
      <c r="A28" s="8"/>
      <c r="B28" s="8"/>
      <c r="C28" s="8"/>
      <c r="D28" s="8"/>
    </row>
    <row r="29" spans="1:4" x14ac:dyDescent="0.2">
      <c r="A29" s="8"/>
      <c r="B29" s="8"/>
      <c r="C29" s="8"/>
      <c r="D29" s="8"/>
    </row>
    <row r="30" spans="1:4" x14ac:dyDescent="0.2">
      <c r="A30" s="8"/>
      <c r="B30" s="8"/>
      <c r="C30" s="8"/>
      <c r="D30" s="8"/>
    </row>
    <row r="31" spans="1:4" x14ac:dyDescent="0.2">
      <c r="A31" s="8"/>
      <c r="B31" s="8"/>
      <c r="C31" s="8"/>
      <c r="D31" s="8"/>
    </row>
    <row r="32" spans="1:4" x14ac:dyDescent="0.2">
      <c r="A32" s="8"/>
      <c r="B32" s="8"/>
      <c r="C32" s="8"/>
      <c r="D32" s="8"/>
    </row>
  </sheetData>
  <pageMargins left="0.7" right="0.7" top="0.75" bottom="0.75" header="0.3" footer="0.3"/>
  <pageSetup paperSize="9" orientation="portrait" horizontalDpi="300" verticalDpi="300" copies="0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9"/>
  <sheetViews>
    <sheetView zoomScale="85" zoomScaleNormal="85" workbookViewId="0">
      <selection activeCell="E5" sqref="E5"/>
    </sheetView>
  </sheetViews>
  <sheetFormatPr baseColWidth="10" defaultColWidth="8.83203125" defaultRowHeight="15" x14ac:dyDescent="0.2"/>
  <cols>
    <col min="1" max="1" width="50.5" bestFit="1" customWidth="1"/>
    <col min="2" max="2" width="16.1640625" customWidth="1"/>
  </cols>
  <sheetData>
    <row r="1" spans="1:19" x14ac:dyDescent="0.2">
      <c r="A1" t="s">
        <v>320</v>
      </c>
    </row>
    <row r="3" spans="1:19" ht="33" thickBot="1" x14ac:dyDescent="0.25">
      <c r="A3" s="1"/>
      <c r="B3" s="47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</row>
    <row r="4" spans="1:19" ht="16" thickTop="1" x14ac:dyDescent="0.2">
      <c r="A4" s="44" t="s">
        <v>321</v>
      </c>
      <c r="B4" s="58">
        <f>SUM(C4:S4)</f>
        <v>302</v>
      </c>
      <c r="C4" s="106">
        <v>50</v>
      </c>
      <c r="D4" s="106">
        <v>60</v>
      </c>
      <c r="E4" s="146">
        <v>115</v>
      </c>
      <c r="F4" s="44">
        <v>77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x14ac:dyDescent="0.2">
      <c r="A5" s="42" t="s">
        <v>322</v>
      </c>
      <c r="B5" s="56">
        <f>SUM(C5:S5)</f>
        <v>1040</v>
      </c>
      <c r="C5" s="114">
        <v>0</v>
      </c>
      <c r="D5" s="114">
        <v>0</v>
      </c>
      <c r="E5" s="42">
        <v>0</v>
      </c>
      <c r="F5" s="42">
        <v>0</v>
      </c>
      <c r="G5" s="42">
        <v>80</v>
      </c>
      <c r="H5" s="42">
        <v>80</v>
      </c>
      <c r="I5" s="42">
        <v>80</v>
      </c>
      <c r="J5" s="42">
        <v>80</v>
      </c>
      <c r="K5" s="42">
        <v>80</v>
      </c>
      <c r="L5" s="42">
        <v>80</v>
      </c>
      <c r="M5" s="42">
        <v>80</v>
      </c>
      <c r="N5" s="42">
        <v>80</v>
      </c>
      <c r="O5" s="42">
        <v>80</v>
      </c>
      <c r="P5" s="42">
        <v>80</v>
      </c>
      <c r="Q5" s="42">
        <v>80</v>
      </c>
      <c r="R5" s="42">
        <v>80</v>
      </c>
      <c r="S5" s="42">
        <v>80</v>
      </c>
    </row>
    <row r="6" spans="1:19" x14ac:dyDescent="0.2">
      <c r="A6" s="42" t="s">
        <v>323</v>
      </c>
      <c r="B6" s="56">
        <f>SUM(C6:S6)</f>
        <v>480</v>
      </c>
      <c r="C6" s="93">
        <v>0</v>
      </c>
      <c r="D6" s="93">
        <v>0</v>
      </c>
      <c r="E6" s="42">
        <v>0</v>
      </c>
      <c r="F6" s="42">
        <v>0</v>
      </c>
      <c r="G6" s="42">
        <v>0</v>
      </c>
      <c r="H6" s="42">
        <v>40</v>
      </c>
      <c r="I6" s="42">
        <v>40</v>
      </c>
      <c r="J6" s="42">
        <v>40</v>
      </c>
      <c r="K6" s="42">
        <v>40</v>
      </c>
      <c r="L6" s="42">
        <v>40</v>
      </c>
      <c r="M6" s="42">
        <v>40</v>
      </c>
      <c r="N6" s="42">
        <v>40</v>
      </c>
      <c r="O6" s="42">
        <v>40</v>
      </c>
      <c r="P6" s="42">
        <v>40</v>
      </c>
      <c r="Q6" s="42">
        <v>40</v>
      </c>
      <c r="R6" s="42">
        <v>40</v>
      </c>
      <c r="S6" s="42">
        <v>40</v>
      </c>
    </row>
    <row r="7" spans="1:19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x14ac:dyDescent="0.2">
      <c r="B8" t="s">
        <v>36</v>
      </c>
      <c r="C8">
        <f>SUM(C4:C6)</f>
        <v>50</v>
      </c>
      <c r="D8">
        <f t="shared" ref="D8:S8" si="0">SUM(D4:D6)</f>
        <v>60</v>
      </c>
      <c r="E8">
        <f t="shared" si="0"/>
        <v>115</v>
      </c>
      <c r="F8">
        <f t="shared" si="0"/>
        <v>77</v>
      </c>
      <c r="G8">
        <f t="shared" si="0"/>
        <v>80</v>
      </c>
      <c r="H8">
        <f t="shared" si="0"/>
        <v>120</v>
      </c>
      <c r="I8">
        <f t="shared" si="0"/>
        <v>120</v>
      </c>
      <c r="J8">
        <f t="shared" si="0"/>
        <v>120</v>
      </c>
      <c r="K8">
        <f t="shared" si="0"/>
        <v>120</v>
      </c>
      <c r="L8">
        <f t="shared" si="0"/>
        <v>120</v>
      </c>
      <c r="M8">
        <f t="shared" si="0"/>
        <v>120</v>
      </c>
      <c r="N8">
        <f t="shared" si="0"/>
        <v>120</v>
      </c>
      <c r="O8">
        <f t="shared" si="0"/>
        <v>120</v>
      </c>
      <c r="P8">
        <f t="shared" si="0"/>
        <v>120</v>
      </c>
      <c r="Q8">
        <f t="shared" si="0"/>
        <v>120</v>
      </c>
      <c r="R8">
        <f t="shared" si="0"/>
        <v>120</v>
      </c>
      <c r="S8">
        <f t="shared" si="0"/>
        <v>120</v>
      </c>
    </row>
    <row r="51" spans="2:5" x14ac:dyDescent="0.2">
      <c r="B51" s="63"/>
      <c r="C51" s="63"/>
      <c r="D51" s="63"/>
      <c r="E51" s="63"/>
    </row>
    <row r="69" spans="2:5" x14ac:dyDescent="0.2">
      <c r="B69" s="63"/>
      <c r="C69" s="63"/>
      <c r="D69" s="63"/>
      <c r="E69" s="63"/>
    </row>
  </sheetData>
  <pageMargins left="0.7" right="0.7" top="0.75" bottom="0.75" header="0.3" footer="0.3"/>
  <pageSetup paperSize="9" orientation="portrait" horizontalDpi="300" verticalDpi="300" copies="0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604F-90CA-4598-AC3B-0D5E0AD33387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zoomScale="70" zoomScaleNormal="70" workbookViewId="0">
      <pane ySplit="3" topLeftCell="A13" activePane="bottomLeft" state="frozen"/>
      <selection pane="bottomLeft" activeCell="F34" sqref="F34"/>
    </sheetView>
  </sheetViews>
  <sheetFormatPr baseColWidth="10" defaultColWidth="8.83203125" defaultRowHeight="15" x14ac:dyDescent="0.2"/>
  <cols>
    <col min="1" max="1" width="86.1640625" customWidth="1"/>
    <col min="2" max="2" width="12.83203125" customWidth="1"/>
    <col min="3" max="9" width="10.5" bestFit="1" customWidth="1"/>
    <col min="10" max="10" width="10.1640625" bestFit="1" customWidth="1"/>
    <col min="11" max="11" width="10.83203125" customWidth="1"/>
    <col min="12" max="19" width="10.5" bestFit="1" customWidth="1"/>
    <col min="20" max="20" width="13.1640625" bestFit="1" customWidth="1"/>
    <col min="21" max="21" width="8.83203125" style="8" customWidth="1"/>
  </cols>
  <sheetData>
    <row r="1" spans="1:19" x14ac:dyDescent="0.2">
      <c r="A1" t="s">
        <v>0</v>
      </c>
    </row>
    <row r="3" spans="1:19" ht="43" customHeight="1" thickBot="1" x14ac:dyDescent="0.25">
      <c r="A3" s="103"/>
      <c r="B3" s="115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8</v>
      </c>
      <c r="J3" s="104" t="s">
        <v>9</v>
      </c>
      <c r="K3" s="104" t="s">
        <v>10</v>
      </c>
      <c r="L3" s="104" t="s">
        <v>11</v>
      </c>
      <c r="M3" s="104" t="s">
        <v>12</v>
      </c>
      <c r="N3" s="104" t="s">
        <v>13</v>
      </c>
      <c r="O3" s="104" t="s">
        <v>14</v>
      </c>
      <c r="P3" s="104" t="s">
        <v>15</v>
      </c>
      <c r="Q3" s="104" t="s">
        <v>16</v>
      </c>
      <c r="R3" s="104" t="s">
        <v>17</v>
      </c>
      <c r="S3" s="104" t="s">
        <v>18</v>
      </c>
    </row>
    <row r="4" spans="1:19" x14ac:dyDescent="0.2">
      <c r="A4" s="60" t="s">
        <v>337</v>
      </c>
      <c r="B4" s="65">
        <f>SUM(C4:S4)</f>
        <v>284</v>
      </c>
      <c r="C4" s="68">
        <f>'Permissions_Large_to March2023'!E29</f>
        <v>161</v>
      </c>
      <c r="D4" s="68">
        <f>'Permissions_Large_to March2023'!F29</f>
        <v>123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1:19" x14ac:dyDescent="0.2">
      <c r="A5" s="42" t="s">
        <v>341</v>
      </c>
      <c r="B5" s="65">
        <f>SUM(C5:S5)</f>
        <v>657</v>
      </c>
      <c r="C5" s="108"/>
      <c r="D5" s="108"/>
      <c r="E5" s="68">
        <f>'Permissions_Large_to March2023'!G29</f>
        <v>141</v>
      </c>
      <c r="F5" s="68">
        <f>'Permissions_Large_to March2023'!H29</f>
        <v>67</v>
      </c>
      <c r="G5" s="68">
        <f>'Permissions_Large_to March2023'!I29</f>
        <v>330</v>
      </c>
      <c r="H5" s="68">
        <f>'Permissions_Large_to March2023'!J29</f>
        <v>60</v>
      </c>
      <c r="I5" s="68">
        <f>'Permissions_Large_to March2023'!K29</f>
        <v>59</v>
      </c>
      <c r="J5" s="68">
        <f>'Permissions_Large_to March2023'!L29</f>
        <v>0</v>
      </c>
      <c r="K5" s="68">
        <f>'Permissions_Large_to March2023'!M29</f>
        <v>0</v>
      </c>
      <c r="L5" s="68">
        <f>'Permissions_Large_to March2023'!N29</f>
        <v>0</v>
      </c>
      <c r="M5" s="68">
        <f>'Permissions_Large_to March2023'!O29</f>
        <v>0</v>
      </c>
      <c r="N5" s="68">
        <f>'Permissions_Large_to March2023'!P29</f>
        <v>0</v>
      </c>
      <c r="O5" s="68">
        <f>'Permissions_Large_to March2023'!Q29</f>
        <v>0</v>
      </c>
      <c r="P5" s="68">
        <f>'Permissions_Large_to March2023'!R29</f>
        <v>0</v>
      </c>
      <c r="Q5" s="68">
        <f>'Permissions_Large_to March2023'!S29</f>
        <v>0</v>
      </c>
      <c r="R5" s="68">
        <f>'Permissions_Large_to March2023'!T29</f>
        <v>0</v>
      </c>
      <c r="S5" s="68">
        <f>'Permissions_Large_to March2023'!U29</f>
        <v>0</v>
      </c>
    </row>
    <row r="6" spans="1:19" x14ac:dyDescent="0.2">
      <c r="A6" s="60" t="s">
        <v>339</v>
      </c>
      <c r="B6" s="65">
        <f t="shared" ref="B6:B8" si="0">SUM(C6:S6)</f>
        <v>24</v>
      </c>
      <c r="C6" s="66">
        <f>Permissions_Large_PostApril2023!F37</f>
        <v>8</v>
      </c>
      <c r="D6" s="66">
        <f>Permissions_Large_PostApril2023!G37</f>
        <v>16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19" x14ac:dyDescent="0.2">
      <c r="A7" s="60" t="s">
        <v>342</v>
      </c>
      <c r="B7" s="65">
        <f t="shared" si="0"/>
        <v>1708</v>
      </c>
      <c r="C7" s="109"/>
      <c r="D7" s="109"/>
      <c r="E7" s="66">
        <f>Permissions_Large_PostApril2023!H37</f>
        <v>42</v>
      </c>
      <c r="F7" s="66">
        <f>Permissions_Large_PostApril2023!I37</f>
        <v>198</v>
      </c>
      <c r="G7" s="66">
        <f>Permissions_Large_PostApril2023!J37</f>
        <v>409</v>
      </c>
      <c r="H7" s="66">
        <f>Permissions_Large_PostApril2023!K37</f>
        <v>299</v>
      </c>
      <c r="I7" s="66">
        <f>Permissions_Large_PostApril2023!L37</f>
        <v>280</v>
      </c>
      <c r="J7" s="66">
        <f>Permissions_Large_PostApril2023!M37</f>
        <v>105</v>
      </c>
      <c r="K7" s="66">
        <f>Permissions_Large_PostApril2023!N37</f>
        <v>105</v>
      </c>
      <c r="L7" s="66">
        <f>Permissions_Large_PostApril2023!O37</f>
        <v>105</v>
      </c>
      <c r="M7" s="66">
        <f>Permissions_Large_PostApril2023!P37</f>
        <v>55</v>
      </c>
      <c r="N7" s="66">
        <f>Permissions_Large_PostApril2023!Q37</f>
        <v>55</v>
      </c>
      <c r="O7" s="66">
        <f>Permissions_Large_PostApril2023!R37</f>
        <v>55</v>
      </c>
      <c r="P7" s="66">
        <f>Permissions_Large_PostApril2023!S37</f>
        <v>0</v>
      </c>
      <c r="Q7" s="66">
        <f>Permissions_Large_PostApril2023!T37</f>
        <v>0</v>
      </c>
      <c r="R7" s="66">
        <f>Permissions_Large_PostApril2023!U37</f>
        <v>0</v>
      </c>
      <c r="S7" s="66">
        <f>Permissions_Large_PostApril2023!V37</f>
        <v>0</v>
      </c>
    </row>
    <row r="8" spans="1:19" x14ac:dyDescent="0.2">
      <c r="A8" s="60" t="s">
        <v>340</v>
      </c>
      <c r="B8" s="65">
        <f t="shared" si="0"/>
        <v>143</v>
      </c>
      <c r="C8" s="109"/>
      <c r="D8" s="109"/>
      <c r="E8" s="66">
        <f>Permissions_Large_PostApril2023!H38</f>
        <v>0</v>
      </c>
      <c r="F8" s="66">
        <f>Permissions_Large_PostApril2023!I38</f>
        <v>0</v>
      </c>
      <c r="G8" s="66">
        <f>Permissions_Large_PostApril2023!J38</f>
        <v>40</v>
      </c>
      <c r="H8" s="66">
        <f>Permissions_Large_PostApril2023!K38</f>
        <v>73</v>
      </c>
      <c r="I8" s="66">
        <f>Permissions_Large_PostApril2023!L38</f>
        <v>30</v>
      </c>
      <c r="J8" s="66">
        <f>Permissions_Large_PostApril2023!M38</f>
        <v>0</v>
      </c>
      <c r="K8" s="66">
        <f>Permissions_Large_PostApril2023!N38</f>
        <v>0</v>
      </c>
      <c r="L8" s="66">
        <f>Permissions_Large_PostApril2023!O38</f>
        <v>0</v>
      </c>
      <c r="M8" s="66">
        <f>Permissions_Large_PostApril2023!P38</f>
        <v>0</v>
      </c>
      <c r="N8" s="66">
        <f>Permissions_Large_PostApril2023!Q38</f>
        <v>0</v>
      </c>
      <c r="O8" s="66">
        <f>Permissions_Large_PostApril2023!R38</f>
        <v>0</v>
      </c>
      <c r="P8" s="66">
        <f>Permissions_Large_PostApril2023!S38</f>
        <v>0</v>
      </c>
      <c r="Q8" s="66">
        <f>Permissions_Large_PostApril2023!T38</f>
        <v>0</v>
      </c>
      <c r="R8" s="66">
        <f>Permissions_Large_PostApril2023!U38</f>
        <v>0</v>
      </c>
      <c r="S8" s="66">
        <f>Permissions_Large_PostApril2023!V38</f>
        <v>0</v>
      </c>
    </row>
    <row r="9" spans="1:19" x14ac:dyDescent="0.2">
      <c r="A9" s="112" t="s">
        <v>329</v>
      </c>
      <c r="B9" s="78">
        <f>SUM(C9:S9)</f>
        <v>627</v>
      </c>
      <c r="C9" s="105">
        <f>Arborfield_SDL!F46</f>
        <v>283</v>
      </c>
      <c r="D9" s="105">
        <f>Arborfield_SDL!G46</f>
        <v>344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2">
      <c r="A10" s="77" t="s">
        <v>19</v>
      </c>
      <c r="B10" s="78">
        <f>SUM(C10:S10)</f>
        <v>1614</v>
      </c>
      <c r="C10" s="107"/>
      <c r="D10" s="107"/>
      <c r="E10" s="79">
        <f>Arborfield_SDL!H46</f>
        <v>324</v>
      </c>
      <c r="F10" s="79">
        <f>Arborfield_SDL!I46</f>
        <v>217</v>
      </c>
      <c r="G10" s="79">
        <f>Arborfield_SDL!J46</f>
        <v>426</v>
      </c>
      <c r="H10" s="79">
        <f>Arborfield_SDL!K46</f>
        <v>305</v>
      </c>
      <c r="I10" s="79">
        <f>Arborfield_SDL!L46</f>
        <v>242</v>
      </c>
      <c r="J10" s="79">
        <f>Arborfield_SDL!M46</f>
        <v>60</v>
      </c>
      <c r="K10" s="79">
        <f>Arborfield_SDL!N46</f>
        <v>40</v>
      </c>
      <c r="L10" s="79">
        <f>Arborfield_SDL!O46</f>
        <v>0</v>
      </c>
      <c r="M10" s="79">
        <f>Arborfield_SDL!P46</f>
        <v>0</v>
      </c>
      <c r="N10" s="79">
        <f>Arborfield_SDL!Q46</f>
        <v>0</v>
      </c>
      <c r="O10" s="79">
        <f>Arborfield_SDL!R46</f>
        <v>0</v>
      </c>
      <c r="P10" s="79">
        <f>Arborfield_SDL!S46</f>
        <v>0</v>
      </c>
      <c r="Q10" s="79">
        <f>Arborfield_SDL!T46</f>
        <v>0</v>
      </c>
      <c r="R10" s="79">
        <f>Arborfield_SDL!U46</f>
        <v>0</v>
      </c>
      <c r="S10" s="79">
        <f>Arborfield_SDL!V46</f>
        <v>0</v>
      </c>
    </row>
    <row r="11" spans="1:19" x14ac:dyDescent="0.2">
      <c r="A11" s="77" t="s">
        <v>20</v>
      </c>
      <c r="B11" s="78">
        <f>SUM(C11:S11)</f>
        <v>10</v>
      </c>
      <c r="C11" s="79">
        <f>Arborfield_SDL!F47</f>
        <v>0</v>
      </c>
      <c r="D11" s="79">
        <f>Arborfield_SDL!G47</f>
        <v>0</v>
      </c>
      <c r="E11" s="79">
        <f>Arborfield_SDL!H47</f>
        <v>0</v>
      </c>
      <c r="F11" s="79">
        <f>Arborfield_SDL!I47</f>
        <v>0</v>
      </c>
      <c r="G11" s="79">
        <f>Arborfield_SDL!J47</f>
        <v>10</v>
      </c>
      <c r="H11" s="79">
        <f>Arborfield_SDL!K47</f>
        <v>0</v>
      </c>
      <c r="I11" s="79">
        <f>Arborfield_SDL!L47</f>
        <v>0</v>
      </c>
      <c r="J11" s="79">
        <f>Arborfield_SDL!M47</f>
        <v>0</v>
      </c>
      <c r="K11" s="79">
        <f>Arborfield_SDL!N47</f>
        <v>0</v>
      </c>
      <c r="L11" s="79">
        <f>Arborfield_SDL!O47</f>
        <v>0</v>
      </c>
      <c r="M11" s="79">
        <f>Arborfield_SDL!P47</f>
        <v>0</v>
      </c>
      <c r="N11" s="79">
        <f>Arborfield_SDL!Q47</f>
        <v>0</v>
      </c>
      <c r="O11" s="79">
        <f>Arborfield_SDL!R47</f>
        <v>0</v>
      </c>
      <c r="P11" s="79">
        <f>Arborfield_SDL!S47</f>
        <v>0</v>
      </c>
      <c r="Q11" s="79">
        <f>Arborfield_SDL!T47</f>
        <v>0</v>
      </c>
      <c r="R11" s="79">
        <f>Arborfield_SDL!U47</f>
        <v>0</v>
      </c>
      <c r="S11" s="79">
        <f>Arborfield_SDL!V47</f>
        <v>0</v>
      </c>
    </row>
    <row r="12" spans="1:19" x14ac:dyDescent="0.2">
      <c r="A12" s="77" t="s">
        <v>21</v>
      </c>
      <c r="B12" s="78">
        <f>SUM(C12:S12)</f>
        <v>900</v>
      </c>
      <c r="C12" s="79">
        <f>Arborfield_SDL!F48</f>
        <v>0</v>
      </c>
      <c r="D12" s="79">
        <f>Arborfield_SDL!G48</f>
        <v>0</v>
      </c>
      <c r="E12" s="79">
        <f>Arborfield_SDL!H48</f>
        <v>0</v>
      </c>
      <c r="F12" s="79">
        <f>Arborfield_SDL!I48</f>
        <v>0</v>
      </c>
      <c r="G12" s="79">
        <f>Arborfield_SDL!J48</f>
        <v>0</v>
      </c>
      <c r="H12" s="79">
        <f>Arborfield_SDL!K48</f>
        <v>30</v>
      </c>
      <c r="I12" s="79">
        <f>Arborfield_SDL!L48</f>
        <v>50</v>
      </c>
      <c r="J12" s="79">
        <f>Arborfield_SDL!M48</f>
        <v>50</v>
      </c>
      <c r="K12" s="79">
        <f>Arborfield_SDL!N48</f>
        <v>100</v>
      </c>
      <c r="L12" s="79">
        <f>Arborfield_SDL!O48</f>
        <v>110</v>
      </c>
      <c r="M12" s="79">
        <f>Arborfield_SDL!P48</f>
        <v>120</v>
      </c>
      <c r="N12" s="79">
        <f>Arborfield_SDL!Q48</f>
        <v>90</v>
      </c>
      <c r="O12" s="79">
        <f>Arborfield_SDL!R48</f>
        <v>70</v>
      </c>
      <c r="P12" s="79">
        <f>Arborfield_SDL!S48</f>
        <v>70</v>
      </c>
      <c r="Q12" s="79">
        <f>Arborfield_SDL!T48</f>
        <v>70</v>
      </c>
      <c r="R12" s="79">
        <f>Arborfield_SDL!U48</f>
        <v>70</v>
      </c>
      <c r="S12" s="79">
        <f>Arborfield_SDL!V48</f>
        <v>70</v>
      </c>
    </row>
    <row r="13" spans="1:19" x14ac:dyDescent="0.2">
      <c r="A13" s="42" t="s">
        <v>330</v>
      </c>
      <c r="B13" s="65">
        <f>SUM(C13:S13)</f>
        <v>233</v>
      </c>
      <c r="C13" s="67">
        <f>South_M4_SDL!F31</f>
        <v>193</v>
      </c>
      <c r="D13" s="67">
        <f>South_M4_SDL!G31</f>
        <v>40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spans="1:19" x14ac:dyDescent="0.2">
      <c r="A14" s="42" t="s">
        <v>22</v>
      </c>
      <c r="B14" s="65">
        <f t="shared" ref="B14:B33" si="1">SUM(C14:S14)</f>
        <v>16</v>
      </c>
      <c r="C14" s="107"/>
      <c r="D14" s="108"/>
      <c r="E14" s="68">
        <f>South_M4_SDL!H31</f>
        <v>2</v>
      </c>
      <c r="F14" s="68">
        <f>South_M4_SDL!I31</f>
        <v>8</v>
      </c>
      <c r="G14" s="68">
        <f>South_M4_SDL!J31</f>
        <v>6</v>
      </c>
      <c r="H14" s="68">
        <f>South_M4_SDL!K31</f>
        <v>0</v>
      </c>
      <c r="I14" s="68">
        <f>South_M4_SDL!L31</f>
        <v>0</v>
      </c>
      <c r="J14" s="68">
        <f>South_M4_SDL!M31</f>
        <v>0</v>
      </c>
      <c r="K14" s="68">
        <f>South_M4_SDL!N31</f>
        <v>0</v>
      </c>
      <c r="L14" s="68">
        <f>South_M4_SDL!O31</f>
        <v>0</v>
      </c>
      <c r="M14" s="68">
        <f>South_M4_SDL!P31</f>
        <v>0</v>
      </c>
      <c r="N14" s="68">
        <f>South_M4_SDL!Q31</f>
        <v>0</v>
      </c>
      <c r="O14" s="68">
        <f>South_M4_SDL!R31</f>
        <v>0</v>
      </c>
      <c r="P14" s="68">
        <f>South_M4_SDL!S31</f>
        <v>0</v>
      </c>
      <c r="Q14" s="68">
        <f>South_M4_SDL!T31</f>
        <v>0</v>
      </c>
      <c r="R14" s="68">
        <f>South_M4_SDL!U31</f>
        <v>0</v>
      </c>
      <c r="S14" s="68">
        <f>South_M4_SDL!V31</f>
        <v>0</v>
      </c>
    </row>
    <row r="15" spans="1:19" x14ac:dyDescent="0.2">
      <c r="A15" s="42" t="s">
        <v>23</v>
      </c>
      <c r="B15" s="65">
        <f t="shared" si="1"/>
        <v>0</v>
      </c>
      <c r="C15" s="107"/>
      <c r="D15" s="107"/>
      <c r="E15" s="67">
        <f>South_M4_SDL!H32</f>
        <v>0</v>
      </c>
      <c r="F15" s="67">
        <f>South_M4_SDL!I32</f>
        <v>0</v>
      </c>
      <c r="G15" s="67">
        <f>South_M4_SDL!J32</f>
        <v>0</v>
      </c>
      <c r="H15" s="67">
        <f>South_M4_SDL!K32</f>
        <v>0</v>
      </c>
      <c r="I15" s="67">
        <f>South_M4_SDL!L32</f>
        <v>0</v>
      </c>
      <c r="J15" s="67">
        <f>South_M4_SDL!M32</f>
        <v>0</v>
      </c>
      <c r="K15" s="67">
        <f>South_M4_SDL!N32</f>
        <v>0</v>
      </c>
      <c r="L15" s="67">
        <f>South_M4_SDL!O32</f>
        <v>0</v>
      </c>
      <c r="M15" s="67">
        <f>South_M4_SDL!P32</f>
        <v>0</v>
      </c>
      <c r="N15" s="67">
        <f>South_M4_SDL!Q32</f>
        <v>0</v>
      </c>
      <c r="O15" s="67">
        <f>South_M4_SDL!R32</f>
        <v>0</v>
      </c>
      <c r="P15" s="67">
        <f>South_M4_SDL!S32</f>
        <v>0</v>
      </c>
      <c r="Q15" s="67">
        <f>South_M4_SDL!T32</f>
        <v>0</v>
      </c>
      <c r="R15" s="67">
        <f>South_M4_SDL!U32</f>
        <v>0</v>
      </c>
      <c r="S15" s="67">
        <f>South_M4_SDL!V32</f>
        <v>0</v>
      </c>
    </row>
    <row r="16" spans="1:19" x14ac:dyDescent="0.2">
      <c r="A16" s="42" t="s">
        <v>24</v>
      </c>
      <c r="B16" s="65">
        <f t="shared" si="1"/>
        <v>366</v>
      </c>
      <c r="C16" s="67">
        <f>South_M4_SDL!F33</f>
        <v>0</v>
      </c>
      <c r="D16" s="67">
        <f>South_M4_SDL!G33</f>
        <v>0</v>
      </c>
      <c r="E16" s="67">
        <f>South_M4_SDL!H33</f>
        <v>0</v>
      </c>
      <c r="F16" s="67">
        <f>South_M4_SDL!I33</f>
        <v>0</v>
      </c>
      <c r="G16" s="67">
        <f>South_M4_SDL!J33</f>
        <v>0</v>
      </c>
      <c r="H16" s="67">
        <f>South_M4_SDL!K33</f>
        <v>45</v>
      </c>
      <c r="I16" s="67">
        <f>South_M4_SDL!L33</f>
        <v>65</v>
      </c>
      <c r="J16" s="67">
        <f>South_M4_SDL!M33</f>
        <v>80</v>
      </c>
      <c r="K16" s="67">
        <f>South_M4_SDL!N33</f>
        <v>80</v>
      </c>
      <c r="L16" s="67">
        <f>South_M4_SDL!O33</f>
        <v>75</v>
      </c>
      <c r="M16" s="67">
        <f>South_M4_SDL!P33</f>
        <v>21</v>
      </c>
      <c r="N16" s="67">
        <f>South_M4_SDL!Q33</f>
        <v>0</v>
      </c>
      <c r="O16" s="67">
        <f>South_M4_SDL!R33</f>
        <v>0</v>
      </c>
      <c r="P16" s="67">
        <f>South_M4_SDL!S33</f>
        <v>0</v>
      </c>
      <c r="Q16" s="67">
        <f>South_M4_SDL!T33</f>
        <v>0</v>
      </c>
      <c r="R16" s="67">
        <f>South_M4_SDL!U33</f>
        <v>0</v>
      </c>
      <c r="S16" s="67">
        <f>South_M4_SDL!V33</f>
        <v>0</v>
      </c>
    </row>
    <row r="17" spans="1:19" x14ac:dyDescent="0.2">
      <c r="A17" s="77" t="s">
        <v>331</v>
      </c>
      <c r="B17" s="78">
        <f>SUM(C17:S17)</f>
        <v>217</v>
      </c>
      <c r="C17" s="79">
        <f>North_Wokingham_SDL!F29</f>
        <v>153</v>
      </c>
      <c r="D17" s="79">
        <f>North_Wokingham_SDL!G29</f>
        <v>64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</row>
    <row r="18" spans="1:19" x14ac:dyDescent="0.2">
      <c r="A18" s="77" t="s">
        <v>25</v>
      </c>
      <c r="B18" s="78">
        <f t="shared" si="1"/>
        <v>130</v>
      </c>
      <c r="C18" s="107"/>
      <c r="D18" s="108"/>
      <c r="E18" s="80">
        <f>North_Wokingham_SDL!H29</f>
        <v>0</v>
      </c>
      <c r="F18" s="80">
        <f>North_Wokingham_SDL!I29</f>
        <v>0</v>
      </c>
      <c r="G18" s="80">
        <f>North_Wokingham_SDL!J29</f>
        <v>0</v>
      </c>
      <c r="H18" s="80">
        <f>North_Wokingham_SDL!K29</f>
        <v>0</v>
      </c>
      <c r="I18" s="80">
        <f>North_Wokingham_SDL!L29</f>
        <v>0</v>
      </c>
      <c r="J18" s="80">
        <f>North_Wokingham_SDL!M29</f>
        <v>20</v>
      </c>
      <c r="K18" s="80">
        <f>North_Wokingham_SDL!N29</f>
        <v>30</v>
      </c>
      <c r="L18" s="80">
        <f>North_Wokingham_SDL!O29</f>
        <v>40</v>
      </c>
      <c r="M18" s="80">
        <f>North_Wokingham_SDL!P29</f>
        <v>40</v>
      </c>
      <c r="N18" s="80">
        <f>North_Wokingham_SDL!Q29</f>
        <v>0</v>
      </c>
      <c r="O18" s="80">
        <f>North_Wokingham_SDL!R29</f>
        <v>0</v>
      </c>
      <c r="P18" s="80">
        <f>North_Wokingham_SDL!S29</f>
        <v>0</v>
      </c>
      <c r="Q18" s="80">
        <f>North_Wokingham_SDL!T29</f>
        <v>0</v>
      </c>
      <c r="R18" s="80">
        <f>North_Wokingham_SDL!U29</f>
        <v>0</v>
      </c>
      <c r="S18" s="80">
        <f>North_Wokingham_SDL!V29</f>
        <v>0</v>
      </c>
    </row>
    <row r="19" spans="1:19" x14ac:dyDescent="0.2">
      <c r="A19" s="77" t="s">
        <v>26</v>
      </c>
      <c r="B19" s="78">
        <f t="shared" si="1"/>
        <v>0</v>
      </c>
      <c r="C19" s="107"/>
      <c r="D19" s="107"/>
      <c r="E19" s="79">
        <f>North_Wokingham_SDL!H30</f>
        <v>0</v>
      </c>
      <c r="F19" s="79">
        <f>North_Wokingham_SDL!I30</f>
        <v>0</v>
      </c>
      <c r="G19" s="79">
        <f>North_Wokingham_SDL!J30</f>
        <v>0</v>
      </c>
      <c r="H19" s="79">
        <f>North_Wokingham_SDL!K30</f>
        <v>0</v>
      </c>
      <c r="I19" s="79">
        <f>North_Wokingham_SDL!L30</f>
        <v>0</v>
      </c>
      <c r="J19" s="79">
        <f>North_Wokingham_SDL!M30</f>
        <v>0</v>
      </c>
      <c r="K19" s="79">
        <f>North_Wokingham_SDL!N30</f>
        <v>0</v>
      </c>
      <c r="L19" s="79">
        <f>North_Wokingham_SDL!O30</f>
        <v>0</v>
      </c>
      <c r="M19" s="79">
        <f>North_Wokingham_SDL!P30</f>
        <v>0</v>
      </c>
      <c r="N19" s="79">
        <f>North_Wokingham_SDL!Q30</f>
        <v>0</v>
      </c>
      <c r="O19" s="79">
        <f>North_Wokingham_SDL!R30</f>
        <v>0</v>
      </c>
      <c r="P19" s="79">
        <f>North_Wokingham_SDL!S30</f>
        <v>0</v>
      </c>
      <c r="Q19" s="79">
        <f>North_Wokingham_SDL!T30</f>
        <v>0</v>
      </c>
      <c r="R19" s="79">
        <f>North_Wokingham_SDL!U30</f>
        <v>0</v>
      </c>
      <c r="S19" s="79">
        <f>North_Wokingham_SDL!V30</f>
        <v>0</v>
      </c>
    </row>
    <row r="20" spans="1:19" x14ac:dyDescent="0.2">
      <c r="A20" s="77" t="s">
        <v>27</v>
      </c>
      <c r="B20" s="78">
        <f t="shared" si="1"/>
        <v>0</v>
      </c>
      <c r="C20" s="79">
        <f>North_Wokingham_SDL!F31</f>
        <v>0</v>
      </c>
      <c r="D20" s="79">
        <f>North_Wokingham_SDL!G31</f>
        <v>0</v>
      </c>
      <c r="E20" s="79">
        <f>North_Wokingham_SDL!H31</f>
        <v>0</v>
      </c>
      <c r="F20" s="79">
        <f>North_Wokingham_SDL!I31</f>
        <v>0</v>
      </c>
      <c r="G20" s="79">
        <f>North_Wokingham_SDL!J31</f>
        <v>0</v>
      </c>
      <c r="H20" s="79">
        <f>North_Wokingham_SDL!K31</f>
        <v>0</v>
      </c>
      <c r="I20" s="79">
        <f>North_Wokingham_SDL!L31</f>
        <v>0</v>
      </c>
      <c r="J20" s="79">
        <f>North_Wokingham_SDL!M31</f>
        <v>0</v>
      </c>
      <c r="K20" s="79">
        <f>North_Wokingham_SDL!N31</f>
        <v>0</v>
      </c>
      <c r="L20" s="79">
        <f>North_Wokingham_SDL!O31</f>
        <v>0</v>
      </c>
      <c r="M20" s="79">
        <f>North_Wokingham_SDL!P31</f>
        <v>0</v>
      </c>
      <c r="N20" s="79">
        <f>North_Wokingham_SDL!Q31</f>
        <v>0</v>
      </c>
      <c r="O20" s="79">
        <f>North_Wokingham_SDL!R31</f>
        <v>0</v>
      </c>
      <c r="P20" s="79">
        <f>North_Wokingham_SDL!S31</f>
        <v>0</v>
      </c>
      <c r="Q20" s="79">
        <f>North_Wokingham_SDL!T31</f>
        <v>0</v>
      </c>
      <c r="R20" s="79">
        <f>North_Wokingham_SDL!U31</f>
        <v>0</v>
      </c>
      <c r="S20" s="79">
        <f>North_Wokingham_SDL!V31</f>
        <v>0</v>
      </c>
    </row>
    <row r="21" spans="1:19" x14ac:dyDescent="0.2">
      <c r="A21" s="42" t="s">
        <v>332</v>
      </c>
      <c r="B21" s="65">
        <f t="shared" si="1"/>
        <v>1</v>
      </c>
      <c r="C21" s="67">
        <f>South_Wokingham_SDL!F22</f>
        <v>1</v>
      </c>
      <c r="D21" s="67">
        <f>South_Wokingham_SDL!G22</f>
        <v>0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</row>
    <row r="22" spans="1:19" x14ac:dyDescent="0.2">
      <c r="A22" s="42" t="s">
        <v>28</v>
      </c>
      <c r="B22" s="65">
        <f t="shared" si="1"/>
        <v>1775</v>
      </c>
      <c r="C22" s="107"/>
      <c r="D22" s="108"/>
      <c r="E22" s="68">
        <f>South_Wokingham_SDL!H22</f>
        <v>11</v>
      </c>
      <c r="F22" s="68">
        <f>South_Wokingham_SDL!I22</f>
        <v>137</v>
      </c>
      <c r="G22" s="68">
        <f>South_Wokingham_SDL!J22</f>
        <v>197</v>
      </c>
      <c r="H22" s="68">
        <f>South_Wokingham_SDL!K22</f>
        <v>207</v>
      </c>
      <c r="I22" s="68">
        <f>South_Wokingham_SDL!L22</f>
        <v>211</v>
      </c>
      <c r="J22" s="68">
        <f>South_Wokingham_SDL!M22</f>
        <v>100</v>
      </c>
      <c r="K22" s="68">
        <f>South_Wokingham_SDL!N22</f>
        <v>110</v>
      </c>
      <c r="L22" s="68">
        <f>South_Wokingham_SDL!O22</f>
        <v>101</v>
      </c>
      <c r="M22" s="68">
        <f>South_Wokingham_SDL!P22</f>
        <v>80</v>
      </c>
      <c r="N22" s="68">
        <f>South_Wokingham_SDL!Q22</f>
        <v>121</v>
      </c>
      <c r="O22" s="68">
        <f>South_Wokingham_SDL!R22</f>
        <v>100</v>
      </c>
      <c r="P22" s="68">
        <f>South_Wokingham_SDL!S22</f>
        <v>100</v>
      </c>
      <c r="Q22" s="68">
        <f>South_Wokingham_SDL!T22</f>
        <v>100</v>
      </c>
      <c r="R22" s="68">
        <f>South_Wokingham_SDL!U22</f>
        <v>100</v>
      </c>
      <c r="S22" s="68">
        <f>South_Wokingham_SDL!V22</f>
        <v>100</v>
      </c>
    </row>
    <row r="23" spans="1:19" x14ac:dyDescent="0.2">
      <c r="A23" s="42" t="s">
        <v>29</v>
      </c>
      <c r="B23" s="65">
        <f t="shared" si="1"/>
        <v>0</v>
      </c>
      <c r="C23" s="107"/>
      <c r="D23" s="107"/>
      <c r="E23" s="67">
        <f>South_Wokingham_SDL!H23</f>
        <v>0</v>
      </c>
      <c r="F23" s="67">
        <f>South_Wokingham_SDL!I23</f>
        <v>0</v>
      </c>
      <c r="G23" s="67">
        <f>South_Wokingham_SDL!J23</f>
        <v>0</v>
      </c>
      <c r="H23" s="67">
        <f>South_Wokingham_SDL!K23</f>
        <v>0</v>
      </c>
      <c r="I23" s="67">
        <f>South_Wokingham_SDL!L23</f>
        <v>0</v>
      </c>
      <c r="J23" s="67">
        <f>South_Wokingham_SDL!M23</f>
        <v>0</v>
      </c>
      <c r="K23" s="67">
        <f>South_Wokingham_SDL!N23</f>
        <v>0</v>
      </c>
      <c r="L23" s="67">
        <f>South_Wokingham_SDL!O23</f>
        <v>0</v>
      </c>
      <c r="M23" s="67">
        <f>South_Wokingham_SDL!P23</f>
        <v>0</v>
      </c>
      <c r="N23" s="67">
        <f>South_Wokingham_SDL!Q23</f>
        <v>0</v>
      </c>
      <c r="O23" s="67">
        <f>South_Wokingham_SDL!R23</f>
        <v>0</v>
      </c>
      <c r="P23" s="67">
        <f>South_Wokingham_SDL!S23</f>
        <v>0</v>
      </c>
      <c r="Q23" s="67">
        <f>South_Wokingham_SDL!T23</f>
        <v>0</v>
      </c>
      <c r="R23" s="67">
        <f>South_Wokingham_SDL!U23</f>
        <v>0</v>
      </c>
      <c r="S23" s="67">
        <f>South_Wokingham_SDL!V23</f>
        <v>0</v>
      </c>
    </row>
    <row r="24" spans="1:19" x14ac:dyDescent="0.2">
      <c r="A24" s="42" t="s">
        <v>30</v>
      </c>
      <c r="B24" s="65">
        <f t="shared" si="1"/>
        <v>980</v>
      </c>
      <c r="C24" s="67">
        <f>South_Wokingham_SDL!F24</f>
        <v>0</v>
      </c>
      <c r="D24" s="67">
        <f>South_Wokingham_SDL!G24</f>
        <v>0</v>
      </c>
      <c r="E24" s="67">
        <f>South_Wokingham_SDL!H24</f>
        <v>0</v>
      </c>
      <c r="F24" s="67">
        <f>South_Wokingham_SDL!I24</f>
        <v>0</v>
      </c>
      <c r="G24" s="67">
        <f>South_Wokingham_SDL!J24</f>
        <v>0</v>
      </c>
      <c r="H24" s="67">
        <f>South_Wokingham_SDL!K24</f>
        <v>0</v>
      </c>
      <c r="I24" s="67">
        <f>South_Wokingham_SDL!L24</f>
        <v>30</v>
      </c>
      <c r="J24" s="67">
        <f>South_Wokingham_SDL!M24</f>
        <v>50</v>
      </c>
      <c r="K24" s="67">
        <f>South_Wokingham_SDL!N24</f>
        <v>100</v>
      </c>
      <c r="L24" s="67">
        <f>South_Wokingham_SDL!O24</f>
        <v>100</v>
      </c>
      <c r="M24" s="67">
        <f>South_Wokingham_SDL!P24</f>
        <v>100</v>
      </c>
      <c r="N24" s="67">
        <f>South_Wokingham_SDL!Q24</f>
        <v>100</v>
      </c>
      <c r="O24" s="67">
        <f>South_Wokingham_SDL!R24</f>
        <v>100</v>
      </c>
      <c r="P24" s="67">
        <f>South_Wokingham_SDL!S24</f>
        <v>100</v>
      </c>
      <c r="Q24" s="67">
        <f>South_Wokingham_SDL!T24</f>
        <v>100</v>
      </c>
      <c r="R24" s="67">
        <f>South_Wokingham_SDL!U24</f>
        <v>100</v>
      </c>
      <c r="S24" s="67">
        <f>South_Wokingham_SDL!V24</f>
        <v>100</v>
      </c>
    </row>
    <row r="25" spans="1:19" x14ac:dyDescent="0.2">
      <c r="A25" s="77" t="s">
        <v>366</v>
      </c>
      <c r="B25" s="78">
        <f>SUM(C25:S25)</f>
        <v>2700</v>
      </c>
      <c r="C25" s="79">
        <f>Loddon_Valley!E7</f>
        <v>0</v>
      </c>
      <c r="D25" s="80">
        <f>Loddon_Valley!F7</f>
        <v>0</v>
      </c>
      <c r="E25" s="80">
        <f>Loddon_Valley!G7</f>
        <v>0</v>
      </c>
      <c r="F25" s="80">
        <f>Loddon_Valley!H7</f>
        <v>0</v>
      </c>
      <c r="G25" s="80">
        <f>Loddon_Valley!I7</f>
        <v>25</v>
      </c>
      <c r="H25" s="80">
        <f>Loddon_Valley!J7</f>
        <v>125</v>
      </c>
      <c r="I25" s="80">
        <f>Loddon_Valley!K7</f>
        <v>175</v>
      </c>
      <c r="J25" s="80">
        <f>Loddon_Valley!L7</f>
        <v>200</v>
      </c>
      <c r="K25" s="80">
        <f>Loddon_Valley!M7</f>
        <v>250</v>
      </c>
      <c r="L25" s="80">
        <f>Loddon_Valley!N7</f>
        <v>250</v>
      </c>
      <c r="M25" s="80">
        <f>Loddon_Valley!O7</f>
        <v>250</v>
      </c>
      <c r="N25" s="80">
        <f>Loddon_Valley!P7</f>
        <v>250</v>
      </c>
      <c r="O25" s="80">
        <f>Loddon_Valley!Q7</f>
        <v>250</v>
      </c>
      <c r="P25" s="80">
        <f>Loddon_Valley!R7</f>
        <v>250</v>
      </c>
      <c r="Q25" s="80">
        <f>Loddon_Valley!S7</f>
        <v>250</v>
      </c>
      <c r="R25" s="80">
        <f>Loddon_Valley!T7</f>
        <v>225</v>
      </c>
      <c r="S25" s="80">
        <f>Loddon_Valley!U7</f>
        <v>200</v>
      </c>
    </row>
    <row r="26" spans="1:19" x14ac:dyDescent="0.2">
      <c r="A26" s="42" t="s">
        <v>333</v>
      </c>
      <c r="B26" s="65">
        <f>SUM(C26:S26)</f>
        <v>0</v>
      </c>
      <c r="C26" s="67">
        <f>Small_Allocations!G34</f>
        <v>0</v>
      </c>
      <c r="D26" s="67">
        <f>Small_Allocations!H34</f>
        <v>0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</row>
    <row r="27" spans="1:19" x14ac:dyDescent="0.2">
      <c r="A27" s="42" t="s">
        <v>31</v>
      </c>
      <c r="B27" s="65">
        <f t="shared" si="1"/>
        <v>0</v>
      </c>
      <c r="C27" s="107"/>
      <c r="D27" s="108"/>
      <c r="E27" s="68">
        <f>Small_Allocations!I34</f>
        <v>0</v>
      </c>
      <c r="F27" s="68">
        <f>Small_Allocations!J34</f>
        <v>0</v>
      </c>
      <c r="G27" s="68">
        <f>Small_Allocations!K34</f>
        <v>0</v>
      </c>
      <c r="H27" s="68">
        <f>Small_Allocations!L34</f>
        <v>0</v>
      </c>
      <c r="I27" s="68">
        <f>Small_Allocations!M34</f>
        <v>0</v>
      </c>
      <c r="J27" s="68">
        <f>Small_Allocations!N34</f>
        <v>0</v>
      </c>
      <c r="K27" s="68">
        <f>Small_Allocations!O34</f>
        <v>0</v>
      </c>
      <c r="L27" s="68">
        <f>Small_Allocations!P34</f>
        <v>0</v>
      </c>
      <c r="M27" s="68">
        <f>Small_Allocations!Q34</f>
        <v>0</v>
      </c>
      <c r="N27" s="68">
        <f>Small_Allocations!R34</f>
        <v>0</v>
      </c>
      <c r="O27" s="68">
        <f>Small_Allocations!S34</f>
        <v>0</v>
      </c>
      <c r="P27" s="68">
        <f>Small_Allocations!T34</f>
        <v>0</v>
      </c>
      <c r="Q27" s="68">
        <f>Small_Allocations!U34</f>
        <v>0</v>
      </c>
      <c r="R27" s="68">
        <f>Small_Allocations!V34</f>
        <v>0</v>
      </c>
      <c r="S27" s="68">
        <f>Small_Allocations!W34</f>
        <v>0</v>
      </c>
    </row>
    <row r="28" spans="1:19" x14ac:dyDescent="0.2">
      <c r="A28" s="42" t="s">
        <v>32</v>
      </c>
      <c r="B28" s="65">
        <f t="shared" si="1"/>
        <v>0</v>
      </c>
      <c r="C28" s="107"/>
      <c r="D28" s="107"/>
      <c r="E28" s="67">
        <f>Small_Allocations!I35</f>
        <v>0</v>
      </c>
      <c r="F28" s="67">
        <f>Small_Allocations!J35</f>
        <v>0</v>
      </c>
      <c r="G28" s="67">
        <f>Small_Allocations!K35</f>
        <v>0</v>
      </c>
      <c r="H28" s="67">
        <f>Small_Allocations!L35</f>
        <v>0</v>
      </c>
      <c r="I28" s="67">
        <f>Small_Allocations!M35</f>
        <v>0</v>
      </c>
      <c r="J28" s="67">
        <f>Small_Allocations!N35</f>
        <v>0</v>
      </c>
      <c r="K28" s="67">
        <f>Small_Allocations!O35</f>
        <v>0</v>
      </c>
      <c r="L28" s="67">
        <f>Small_Allocations!P35</f>
        <v>0</v>
      </c>
      <c r="M28" s="67">
        <f>Small_Allocations!Q35</f>
        <v>0</v>
      </c>
      <c r="N28" s="67">
        <f>Small_Allocations!R35</f>
        <v>0</v>
      </c>
      <c r="O28" s="67">
        <f>Small_Allocations!S35</f>
        <v>0</v>
      </c>
      <c r="P28" s="67">
        <f>Small_Allocations!T35</f>
        <v>0</v>
      </c>
      <c r="Q28" s="67">
        <f>Small_Allocations!U35</f>
        <v>0</v>
      </c>
      <c r="R28" s="67">
        <f>Small_Allocations!V35</f>
        <v>0</v>
      </c>
      <c r="S28" s="67">
        <f>Small_Allocations!W35</f>
        <v>0</v>
      </c>
    </row>
    <row r="29" spans="1:19" x14ac:dyDescent="0.2">
      <c r="A29" s="42" t="s">
        <v>33</v>
      </c>
      <c r="B29" s="65">
        <f t="shared" si="1"/>
        <v>579</v>
      </c>
      <c r="C29" s="67">
        <f>Small_Allocations!G36</f>
        <v>0</v>
      </c>
      <c r="D29" s="67">
        <f>Small_Allocations!H36</f>
        <v>0</v>
      </c>
      <c r="E29" s="67">
        <f>Small_Allocations!I36</f>
        <v>0</v>
      </c>
      <c r="F29" s="67">
        <f>Small_Allocations!J36</f>
        <v>15</v>
      </c>
      <c r="G29" s="67">
        <f>Small_Allocations!K36</f>
        <v>39</v>
      </c>
      <c r="H29" s="67">
        <f>Small_Allocations!L36</f>
        <v>51</v>
      </c>
      <c r="I29" s="67">
        <f>Small_Allocations!M36</f>
        <v>50</v>
      </c>
      <c r="J29" s="67">
        <f>Small_Allocations!N36</f>
        <v>78</v>
      </c>
      <c r="K29" s="67">
        <f>Small_Allocations!O36</f>
        <v>0</v>
      </c>
      <c r="L29" s="67">
        <f>Small_Allocations!P36</f>
        <v>25</v>
      </c>
      <c r="M29" s="67">
        <f>Small_Allocations!Q36</f>
        <v>80</v>
      </c>
      <c r="N29" s="67">
        <f>Small_Allocations!R36</f>
        <v>80</v>
      </c>
      <c r="O29" s="67">
        <f>Small_Allocations!S36</f>
        <v>67</v>
      </c>
      <c r="P29" s="67">
        <f>Small_Allocations!T36</f>
        <v>35</v>
      </c>
      <c r="Q29" s="67">
        <f>Small_Allocations!U36</f>
        <v>0</v>
      </c>
      <c r="R29" s="67">
        <f>Small_Allocations!V36</f>
        <v>30</v>
      </c>
      <c r="S29" s="67">
        <f>Small_Allocations!W36</f>
        <v>29</v>
      </c>
    </row>
    <row r="30" spans="1:19" x14ac:dyDescent="0.2">
      <c r="A30" s="77" t="s">
        <v>34</v>
      </c>
      <c r="B30" s="78">
        <f>SUM(C30:S30)</f>
        <v>140</v>
      </c>
      <c r="C30" s="79">
        <f>Wokingham_TC!C4</f>
        <v>0</v>
      </c>
      <c r="D30" s="80">
        <f>Wokingham_TC!D4</f>
        <v>0</v>
      </c>
      <c r="E30" s="80">
        <f>Wokingham_TC!E4</f>
        <v>0</v>
      </c>
      <c r="F30" s="80">
        <f>Wokingham_TC!F4</f>
        <v>0</v>
      </c>
      <c r="G30" s="80">
        <f>Wokingham_TC!G4</f>
        <v>0</v>
      </c>
      <c r="H30" s="80">
        <f>Wokingham_TC!H4</f>
        <v>0</v>
      </c>
      <c r="I30" s="80">
        <f>Wokingham_TC!I4</f>
        <v>0</v>
      </c>
      <c r="J30" s="80">
        <f>Wokingham_TC!J4</f>
        <v>5</v>
      </c>
      <c r="K30" s="80">
        <f>Wokingham_TC!K4</f>
        <v>15</v>
      </c>
      <c r="L30" s="80">
        <f>Wokingham_TC!L4</f>
        <v>15</v>
      </c>
      <c r="M30" s="80">
        <f>Wokingham_TC!M4</f>
        <v>15</v>
      </c>
      <c r="N30" s="80">
        <f>Wokingham_TC!N4</f>
        <v>15</v>
      </c>
      <c r="O30" s="80">
        <f>Wokingham_TC!O4</f>
        <v>15</v>
      </c>
      <c r="P30" s="80">
        <f>Wokingham_TC!P4</f>
        <v>15</v>
      </c>
      <c r="Q30" s="80">
        <f>Wokingham_TC!Q4</f>
        <v>15</v>
      </c>
      <c r="R30" s="80">
        <f>Wokingham_TC!R4</f>
        <v>15</v>
      </c>
      <c r="S30" s="80">
        <f>Wokingham_TC!S4</f>
        <v>15</v>
      </c>
    </row>
    <row r="31" spans="1:19" x14ac:dyDescent="0.2">
      <c r="A31" s="42" t="s">
        <v>334</v>
      </c>
      <c r="B31" s="65">
        <f t="shared" si="1"/>
        <v>110</v>
      </c>
      <c r="C31" s="67">
        <f>Small_Site_Windfall!C4</f>
        <v>50</v>
      </c>
      <c r="D31" s="67">
        <f>Small_Site_Windfall!D4</f>
        <v>60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</row>
    <row r="32" spans="1:19" x14ac:dyDescent="0.2">
      <c r="A32" s="42" t="s">
        <v>335</v>
      </c>
      <c r="B32" s="65">
        <f t="shared" si="1"/>
        <v>192</v>
      </c>
      <c r="C32" s="107"/>
      <c r="D32" s="108"/>
      <c r="E32" s="68">
        <f>Small_Site_Windfall!E4</f>
        <v>115</v>
      </c>
      <c r="F32" s="68">
        <f>Small_Site_Windfall!F4</f>
        <v>77</v>
      </c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</row>
    <row r="33" spans="1:21" x14ac:dyDescent="0.2">
      <c r="A33" s="42" t="s">
        <v>336</v>
      </c>
      <c r="B33" s="65">
        <f t="shared" si="1"/>
        <v>1040</v>
      </c>
      <c r="C33" s="107"/>
      <c r="D33" s="108"/>
      <c r="E33" s="108"/>
      <c r="F33" s="108"/>
      <c r="G33" s="68">
        <f>Small_Site_Windfall!G5</f>
        <v>80</v>
      </c>
      <c r="H33" s="68">
        <f>Small_Site_Windfall!H5</f>
        <v>80</v>
      </c>
      <c r="I33" s="68">
        <f>Small_Site_Windfall!I5</f>
        <v>80</v>
      </c>
      <c r="J33" s="68">
        <f>Small_Site_Windfall!J5</f>
        <v>80</v>
      </c>
      <c r="K33" s="68">
        <f>Small_Site_Windfall!K5</f>
        <v>80</v>
      </c>
      <c r="L33" s="68">
        <f>Small_Site_Windfall!L5</f>
        <v>80</v>
      </c>
      <c r="M33" s="68">
        <f>Small_Site_Windfall!M5</f>
        <v>80</v>
      </c>
      <c r="N33" s="68">
        <f>Small_Site_Windfall!N5</f>
        <v>80</v>
      </c>
      <c r="O33" s="68">
        <f>Small_Site_Windfall!O5</f>
        <v>80</v>
      </c>
      <c r="P33" s="68">
        <f>Small_Site_Windfall!P5</f>
        <v>80</v>
      </c>
      <c r="Q33" s="68">
        <f>Small_Site_Windfall!Q5</f>
        <v>80</v>
      </c>
      <c r="R33" s="68">
        <f>Small_Site_Windfall!R5</f>
        <v>80</v>
      </c>
      <c r="S33" s="68">
        <f>Small_Site_Windfall!S5</f>
        <v>80</v>
      </c>
    </row>
    <row r="34" spans="1:21" x14ac:dyDescent="0.2">
      <c r="A34" s="42" t="s">
        <v>356</v>
      </c>
      <c r="B34" s="65">
        <f>SUM(C34:S34)</f>
        <v>480</v>
      </c>
      <c r="C34" s="107"/>
      <c r="D34" s="108"/>
      <c r="E34" s="122"/>
      <c r="F34" s="108"/>
      <c r="G34" s="68">
        <f>Small_Site_Windfall!G6</f>
        <v>0</v>
      </c>
      <c r="H34" s="68">
        <f>Small_Site_Windfall!H6</f>
        <v>40</v>
      </c>
      <c r="I34" s="68">
        <f>Small_Site_Windfall!I6</f>
        <v>40</v>
      </c>
      <c r="J34" s="68">
        <f>Small_Site_Windfall!J6</f>
        <v>40</v>
      </c>
      <c r="K34" s="68">
        <f>Small_Site_Windfall!K6</f>
        <v>40</v>
      </c>
      <c r="L34" s="68">
        <f>Small_Site_Windfall!L6</f>
        <v>40</v>
      </c>
      <c r="M34" s="68">
        <f>Small_Site_Windfall!M6</f>
        <v>40</v>
      </c>
      <c r="N34" s="68">
        <f>Small_Site_Windfall!N6</f>
        <v>40</v>
      </c>
      <c r="O34" s="68">
        <f>Small_Site_Windfall!O6</f>
        <v>40</v>
      </c>
      <c r="P34" s="68">
        <f>Small_Site_Windfall!P6</f>
        <v>40</v>
      </c>
      <c r="Q34" s="68">
        <f>Small_Site_Windfall!Q6</f>
        <v>40</v>
      </c>
      <c r="R34" s="68">
        <f>Small_Site_Windfall!R6</f>
        <v>40</v>
      </c>
      <c r="S34" s="68">
        <f>Small_Site_Windfall!S6</f>
        <v>40</v>
      </c>
    </row>
    <row r="35" spans="1:21" x14ac:dyDescent="0.2">
      <c r="A35" s="17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  <row r="36" spans="1:21" ht="16" thickBot="1" x14ac:dyDescent="0.25">
      <c r="A36" s="9"/>
      <c r="B36" s="69"/>
      <c r="C36" s="6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</row>
    <row r="37" spans="1:21" ht="16" thickTop="1" x14ac:dyDescent="0.2">
      <c r="A37" t="s">
        <v>338</v>
      </c>
      <c r="B37" s="125">
        <f>SUM(B4:B34)</f>
        <v>14926</v>
      </c>
      <c r="C37" s="128">
        <f t="shared" ref="C37:S37" si="2">SUM(C4:C36)</f>
        <v>849</v>
      </c>
      <c r="D37" s="128">
        <f t="shared" si="2"/>
        <v>647</v>
      </c>
      <c r="E37" s="125">
        <f>SUM(E4:E36)</f>
        <v>635</v>
      </c>
      <c r="F37" s="125">
        <f t="shared" si="2"/>
        <v>719</v>
      </c>
      <c r="G37" s="125">
        <f t="shared" si="2"/>
        <v>1562</v>
      </c>
      <c r="H37" s="125">
        <f t="shared" si="2"/>
        <v>1315</v>
      </c>
      <c r="I37" s="125">
        <f t="shared" si="2"/>
        <v>1312</v>
      </c>
      <c r="J37" s="125">
        <f t="shared" si="2"/>
        <v>868</v>
      </c>
      <c r="K37" s="125">
        <f t="shared" si="2"/>
        <v>950</v>
      </c>
      <c r="L37" s="125">
        <f t="shared" si="2"/>
        <v>941</v>
      </c>
      <c r="M37" s="125">
        <f t="shared" si="2"/>
        <v>881</v>
      </c>
      <c r="N37" s="125">
        <f t="shared" si="2"/>
        <v>831</v>
      </c>
      <c r="O37" s="125">
        <f t="shared" si="2"/>
        <v>777</v>
      </c>
      <c r="P37" s="125">
        <f t="shared" si="2"/>
        <v>690</v>
      </c>
      <c r="Q37" s="125">
        <f t="shared" si="2"/>
        <v>655</v>
      </c>
      <c r="R37" s="125">
        <f t="shared" si="2"/>
        <v>660</v>
      </c>
      <c r="S37" s="125">
        <f t="shared" si="2"/>
        <v>634</v>
      </c>
    </row>
    <row r="38" spans="1:21" x14ac:dyDescent="0.2">
      <c r="A38" t="s">
        <v>35</v>
      </c>
      <c r="B38" s="70"/>
      <c r="C38" s="128">
        <f>C37</f>
        <v>849</v>
      </c>
      <c r="D38" s="128">
        <f>SUM(C38+D37)</f>
        <v>1496</v>
      </c>
      <c r="E38" s="125">
        <f t="shared" ref="E38:R38" si="3">SUM(D38+E37)</f>
        <v>2131</v>
      </c>
      <c r="F38" s="125">
        <f t="shared" si="3"/>
        <v>2850</v>
      </c>
      <c r="G38" s="125">
        <f t="shared" si="3"/>
        <v>4412</v>
      </c>
      <c r="H38" s="125">
        <f t="shared" si="3"/>
        <v>5727</v>
      </c>
      <c r="I38" s="125">
        <f t="shared" si="3"/>
        <v>7039</v>
      </c>
      <c r="J38" s="125">
        <f t="shared" si="3"/>
        <v>7907</v>
      </c>
      <c r="K38" s="125">
        <f t="shared" si="3"/>
        <v>8857</v>
      </c>
      <c r="L38" s="125">
        <f t="shared" si="3"/>
        <v>9798</v>
      </c>
      <c r="M38" s="125">
        <f t="shared" si="3"/>
        <v>10679</v>
      </c>
      <c r="N38" s="125">
        <f t="shared" si="3"/>
        <v>11510</v>
      </c>
      <c r="O38" s="125">
        <f t="shared" si="3"/>
        <v>12287</v>
      </c>
      <c r="P38" s="125">
        <f t="shared" si="3"/>
        <v>12977</v>
      </c>
      <c r="Q38" s="125">
        <f t="shared" si="3"/>
        <v>13632</v>
      </c>
      <c r="R38" s="125">
        <f t="shared" si="3"/>
        <v>14292</v>
      </c>
      <c r="S38" s="125">
        <f>SUM(R38+S37)</f>
        <v>14926</v>
      </c>
      <c r="U38" s="123"/>
    </row>
    <row r="39" spans="1:21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</row>
    <row r="40" spans="1:21" x14ac:dyDescent="0.2">
      <c r="S40" s="63"/>
    </row>
    <row r="41" spans="1:21" x14ac:dyDescent="0.2">
      <c r="A41" s="126" t="s">
        <v>355</v>
      </c>
      <c r="B41" s="71"/>
      <c r="S41" s="63"/>
    </row>
    <row r="42" spans="1:21" ht="48" x14ac:dyDescent="0.2">
      <c r="A42" s="42"/>
      <c r="B42" s="127" t="s">
        <v>354</v>
      </c>
      <c r="C42" s="81" t="s">
        <v>2</v>
      </c>
      <c r="D42" s="81" t="s">
        <v>3</v>
      </c>
      <c r="E42" s="81" t="s">
        <v>4</v>
      </c>
      <c r="F42" s="81" t="s">
        <v>5</v>
      </c>
      <c r="G42" s="81" t="s">
        <v>6</v>
      </c>
      <c r="H42" s="81" t="s">
        <v>7</v>
      </c>
      <c r="I42" s="81" t="s">
        <v>8</v>
      </c>
      <c r="J42" s="81" t="s">
        <v>9</v>
      </c>
      <c r="K42" s="81" t="s">
        <v>10</v>
      </c>
      <c r="L42" s="81" t="s">
        <v>11</v>
      </c>
      <c r="M42" s="81" t="s">
        <v>12</v>
      </c>
      <c r="N42" s="81" t="s">
        <v>13</v>
      </c>
      <c r="O42" s="81" t="s">
        <v>14</v>
      </c>
      <c r="P42" s="81" t="s">
        <v>15</v>
      </c>
      <c r="Q42" s="81" t="s">
        <v>16</v>
      </c>
      <c r="R42" s="81" t="s">
        <v>17</v>
      </c>
      <c r="S42" s="81" t="s">
        <v>18</v>
      </c>
    </row>
    <row r="43" spans="1:21" x14ac:dyDescent="0.2">
      <c r="A43" s="42" t="s">
        <v>37</v>
      </c>
      <c r="B43" s="125">
        <f>SUM(C43:S43)</f>
        <v>1496</v>
      </c>
      <c r="C43" s="82">
        <f>SUM(C4,C6,C9,C13,C17,C21,C26,C31)</f>
        <v>849</v>
      </c>
      <c r="D43" s="82">
        <f>SUM(D4,D6,D9,D13,D17,D21,D26,D31)</f>
        <v>647</v>
      </c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</row>
    <row r="44" spans="1:21" x14ac:dyDescent="0.2">
      <c r="A44" s="42" t="s">
        <v>368</v>
      </c>
      <c r="B44" s="125">
        <f t="shared" ref="B44:B53" si="4">SUM(C44:S44)</f>
        <v>5900</v>
      </c>
      <c r="C44" s="124"/>
      <c r="D44" s="124"/>
      <c r="E44" s="82">
        <f t="shared" ref="E44:S44" si="5">SUM(E5,E7,E10,E14,E18,E22,E27)</f>
        <v>520</v>
      </c>
      <c r="F44" s="82">
        <f t="shared" si="5"/>
        <v>627</v>
      </c>
      <c r="G44" s="82">
        <f t="shared" si="5"/>
        <v>1368</v>
      </c>
      <c r="H44" s="82">
        <f t="shared" si="5"/>
        <v>871</v>
      </c>
      <c r="I44" s="82">
        <f t="shared" si="5"/>
        <v>792</v>
      </c>
      <c r="J44" s="82">
        <f t="shared" si="5"/>
        <v>285</v>
      </c>
      <c r="K44" s="82">
        <f t="shared" si="5"/>
        <v>285</v>
      </c>
      <c r="L44" s="82">
        <f t="shared" si="5"/>
        <v>246</v>
      </c>
      <c r="M44" s="82">
        <f t="shared" si="5"/>
        <v>175</v>
      </c>
      <c r="N44" s="82">
        <f t="shared" si="5"/>
        <v>176</v>
      </c>
      <c r="O44" s="82">
        <f t="shared" si="5"/>
        <v>155</v>
      </c>
      <c r="P44" s="82">
        <f t="shared" si="5"/>
        <v>100</v>
      </c>
      <c r="Q44" s="82">
        <f t="shared" si="5"/>
        <v>100</v>
      </c>
      <c r="R44" s="82">
        <f t="shared" si="5"/>
        <v>100</v>
      </c>
      <c r="S44" s="82">
        <f t="shared" si="5"/>
        <v>100</v>
      </c>
      <c r="U44" s="33"/>
    </row>
    <row r="45" spans="1:21" x14ac:dyDescent="0.2">
      <c r="A45" s="42" t="s">
        <v>369</v>
      </c>
      <c r="B45" s="125">
        <f t="shared" si="4"/>
        <v>153</v>
      </c>
      <c r="C45" s="124"/>
      <c r="D45" s="124"/>
      <c r="E45" s="82">
        <f t="shared" ref="E45:S45" si="6">SUM(E8,E11,E15,E19,E23,E28)</f>
        <v>0</v>
      </c>
      <c r="F45" s="82">
        <f t="shared" si="6"/>
        <v>0</v>
      </c>
      <c r="G45" s="82">
        <f t="shared" si="6"/>
        <v>50</v>
      </c>
      <c r="H45" s="82">
        <f t="shared" si="6"/>
        <v>73</v>
      </c>
      <c r="I45" s="82">
        <f t="shared" si="6"/>
        <v>30</v>
      </c>
      <c r="J45" s="82">
        <f t="shared" si="6"/>
        <v>0</v>
      </c>
      <c r="K45" s="82">
        <f t="shared" si="6"/>
        <v>0</v>
      </c>
      <c r="L45" s="82">
        <f t="shared" si="6"/>
        <v>0</v>
      </c>
      <c r="M45" s="82">
        <f t="shared" si="6"/>
        <v>0</v>
      </c>
      <c r="N45" s="82">
        <f t="shared" si="6"/>
        <v>0</v>
      </c>
      <c r="O45" s="82">
        <f t="shared" si="6"/>
        <v>0</v>
      </c>
      <c r="P45" s="82">
        <f t="shared" si="6"/>
        <v>0</v>
      </c>
      <c r="Q45" s="82">
        <f t="shared" si="6"/>
        <v>0</v>
      </c>
      <c r="R45" s="82">
        <f t="shared" si="6"/>
        <v>0</v>
      </c>
      <c r="S45" s="82">
        <f t="shared" si="6"/>
        <v>0</v>
      </c>
      <c r="U45" s="33"/>
    </row>
    <row r="46" spans="1:21" x14ac:dyDescent="0.2">
      <c r="A46" s="42" t="s">
        <v>370</v>
      </c>
      <c r="B46" s="125">
        <f t="shared" si="4"/>
        <v>192</v>
      </c>
      <c r="C46" s="124"/>
      <c r="D46" s="124"/>
      <c r="E46" s="82">
        <f t="shared" ref="E46:S46" si="7">SUM(E32)</f>
        <v>115</v>
      </c>
      <c r="F46" s="82">
        <f t="shared" si="7"/>
        <v>77</v>
      </c>
      <c r="G46" s="82">
        <f t="shared" si="7"/>
        <v>0</v>
      </c>
      <c r="H46" s="82">
        <f t="shared" si="7"/>
        <v>0</v>
      </c>
      <c r="I46" s="82">
        <f t="shared" si="7"/>
        <v>0</v>
      </c>
      <c r="J46" s="82">
        <f t="shared" si="7"/>
        <v>0</v>
      </c>
      <c r="K46" s="82">
        <f t="shared" si="7"/>
        <v>0</v>
      </c>
      <c r="L46" s="82">
        <f t="shared" si="7"/>
        <v>0</v>
      </c>
      <c r="M46" s="82">
        <f t="shared" si="7"/>
        <v>0</v>
      </c>
      <c r="N46" s="82">
        <f t="shared" si="7"/>
        <v>0</v>
      </c>
      <c r="O46" s="82">
        <f t="shared" si="7"/>
        <v>0</v>
      </c>
      <c r="P46" s="82">
        <f t="shared" si="7"/>
        <v>0</v>
      </c>
      <c r="Q46" s="82">
        <f t="shared" si="7"/>
        <v>0</v>
      </c>
      <c r="R46" s="82">
        <f t="shared" si="7"/>
        <v>0</v>
      </c>
      <c r="S46" s="82">
        <f t="shared" si="7"/>
        <v>0</v>
      </c>
      <c r="U46" s="33"/>
    </row>
    <row r="47" spans="1:21" x14ac:dyDescent="0.2">
      <c r="A47" s="42" t="s">
        <v>371</v>
      </c>
      <c r="B47" s="125">
        <f t="shared" si="4"/>
        <v>900</v>
      </c>
      <c r="C47" s="124"/>
      <c r="D47" s="124"/>
      <c r="E47" s="82">
        <f t="shared" ref="E47:S47" si="8">SUM(E12)</f>
        <v>0</v>
      </c>
      <c r="F47" s="82">
        <f t="shared" si="8"/>
        <v>0</v>
      </c>
      <c r="G47" s="82">
        <f t="shared" si="8"/>
        <v>0</v>
      </c>
      <c r="H47" s="82">
        <f t="shared" si="8"/>
        <v>30</v>
      </c>
      <c r="I47" s="82">
        <f t="shared" si="8"/>
        <v>50</v>
      </c>
      <c r="J47" s="82">
        <f t="shared" si="8"/>
        <v>50</v>
      </c>
      <c r="K47" s="82">
        <f t="shared" si="8"/>
        <v>100</v>
      </c>
      <c r="L47" s="82">
        <f t="shared" si="8"/>
        <v>110</v>
      </c>
      <c r="M47" s="82">
        <f t="shared" si="8"/>
        <v>120</v>
      </c>
      <c r="N47" s="82">
        <f t="shared" si="8"/>
        <v>90</v>
      </c>
      <c r="O47" s="82">
        <f t="shared" si="8"/>
        <v>70</v>
      </c>
      <c r="P47" s="82">
        <f t="shared" si="8"/>
        <v>70</v>
      </c>
      <c r="Q47" s="82">
        <f t="shared" si="8"/>
        <v>70</v>
      </c>
      <c r="R47" s="82">
        <f t="shared" si="8"/>
        <v>70</v>
      </c>
      <c r="S47" s="82">
        <f t="shared" si="8"/>
        <v>70</v>
      </c>
      <c r="U47" s="33"/>
    </row>
    <row r="48" spans="1:21" x14ac:dyDescent="0.2">
      <c r="A48" s="42" t="s">
        <v>372</v>
      </c>
      <c r="B48" s="125">
        <f t="shared" si="4"/>
        <v>980</v>
      </c>
      <c r="C48" s="124"/>
      <c r="D48" s="124"/>
      <c r="E48" s="82">
        <f t="shared" ref="E48:S48" si="9">SUM(E24)</f>
        <v>0</v>
      </c>
      <c r="F48" s="82">
        <f t="shared" si="9"/>
        <v>0</v>
      </c>
      <c r="G48" s="82">
        <f t="shared" si="9"/>
        <v>0</v>
      </c>
      <c r="H48" s="82">
        <f t="shared" si="9"/>
        <v>0</v>
      </c>
      <c r="I48" s="82">
        <f t="shared" si="9"/>
        <v>30</v>
      </c>
      <c r="J48" s="82">
        <f t="shared" si="9"/>
        <v>50</v>
      </c>
      <c r="K48" s="82">
        <f t="shared" si="9"/>
        <v>100</v>
      </c>
      <c r="L48" s="82">
        <f t="shared" si="9"/>
        <v>100</v>
      </c>
      <c r="M48" s="82">
        <f t="shared" si="9"/>
        <v>100</v>
      </c>
      <c r="N48" s="82">
        <f t="shared" si="9"/>
        <v>100</v>
      </c>
      <c r="O48" s="82">
        <f t="shared" si="9"/>
        <v>100</v>
      </c>
      <c r="P48" s="82">
        <f t="shared" si="9"/>
        <v>100</v>
      </c>
      <c r="Q48" s="82">
        <f t="shared" si="9"/>
        <v>100</v>
      </c>
      <c r="R48" s="82">
        <f t="shared" si="9"/>
        <v>100</v>
      </c>
      <c r="S48" s="82">
        <f t="shared" si="9"/>
        <v>100</v>
      </c>
      <c r="U48" s="33"/>
    </row>
    <row r="49" spans="1:21" x14ac:dyDescent="0.2">
      <c r="A49" s="42" t="s">
        <v>39</v>
      </c>
      <c r="B49" s="125">
        <f t="shared" si="4"/>
        <v>2700</v>
      </c>
      <c r="C49" s="124"/>
      <c r="D49" s="124"/>
      <c r="E49" s="82">
        <f t="shared" ref="E49:S49" si="10">SUM(E25)</f>
        <v>0</v>
      </c>
      <c r="F49" s="82">
        <f t="shared" si="10"/>
        <v>0</v>
      </c>
      <c r="G49" s="82">
        <f t="shared" si="10"/>
        <v>25</v>
      </c>
      <c r="H49" s="82">
        <f t="shared" si="10"/>
        <v>125</v>
      </c>
      <c r="I49" s="82">
        <f t="shared" si="10"/>
        <v>175</v>
      </c>
      <c r="J49" s="82">
        <f t="shared" si="10"/>
        <v>200</v>
      </c>
      <c r="K49" s="82">
        <f t="shared" si="10"/>
        <v>250</v>
      </c>
      <c r="L49" s="82">
        <f t="shared" si="10"/>
        <v>250</v>
      </c>
      <c r="M49" s="82">
        <f t="shared" si="10"/>
        <v>250</v>
      </c>
      <c r="N49" s="82">
        <f t="shared" si="10"/>
        <v>250</v>
      </c>
      <c r="O49" s="82">
        <f t="shared" si="10"/>
        <v>250</v>
      </c>
      <c r="P49" s="82">
        <f t="shared" si="10"/>
        <v>250</v>
      </c>
      <c r="Q49" s="82">
        <f t="shared" si="10"/>
        <v>250</v>
      </c>
      <c r="R49" s="82">
        <f t="shared" si="10"/>
        <v>225</v>
      </c>
      <c r="S49" s="82">
        <f t="shared" si="10"/>
        <v>200</v>
      </c>
      <c r="U49" s="33"/>
    </row>
    <row r="50" spans="1:21" x14ac:dyDescent="0.2">
      <c r="A50" s="42" t="s">
        <v>373</v>
      </c>
      <c r="B50" s="125">
        <f t="shared" si="4"/>
        <v>945</v>
      </c>
      <c r="C50" s="124"/>
      <c r="D50" s="124"/>
      <c r="E50" s="82">
        <f t="shared" ref="E50:S50" si="11">SUM(E16,E20,E29)</f>
        <v>0</v>
      </c>
      <c r="F50" s="82">
        <f t="shared" si="11"/>
        <v>15</v>
      </c>
      <c r="G50" s="82">
        <f t="shared" si="11"/>
        <v>39</v>
      </c>
      <c r="H50" s="82">
        <f t="shared" si="11"/>
        <v>96</v>
      </c>
      <c r="I50" s="82">
        <f t="shared" si="11"/>
        <v>115</v>
      </c>
      <c r="J50" s="82">
        <f t="shared" si="11"/>
        <v>158</v>
      </c>
      <c r="K50" s="82">
        <f t="shared" si="11"/>
        <v>80</v>
      </c>
      <c r="L50" s="82">
        <f t="shared" si="11"/>
        <v>100</v>
      </c>
      <c r="M50" s="82">
        <f t="shared" si="11"/>
        <v>101</v>
      </c>
      <c r="N50" s="82">
        <f t="shared" si="11"/>
        <v>80</v>
      </c>
      <c r="O50" s="82">
        <f t="shared" si="11"/>
        <v>67</v>
      </c>
      <c r="P50" s="82">
        <f t="shared" si="11"/>
        <v>35</v>
      </c>
      <c r="Q50" s="82">
        <f t="shared" si="11"/>
        <v>0</v>
      </c>
      <c r="R50" s="82">
        <f t="shared" si="11"/>
        <v>30</v>
      </c>
      <c r="S50" s="82">
        <f t="shared" si="11"/>
        <v>29</v>
      </c>
      <c r="U50" s="33"/>
    </row>
    <row r="51" spans="1:21" x14ac:dyDescent="0.2">
      <c r="A51" s="42" t="s">
        <v>38</v>
      </c>
      <c r="B51" s="125">
        <f t="shared" si="4"/>
        <v>140</v>
      </c>
      <c r="C51" s="124"/>
      <c r="D51" s="124"/>
      <c r="E51" s="82">
        <f t="shared" ref="E51:S51" si="12">SUM(E30)</f>
        <v>0</v>
      </c>
      <c r="F51" s="82">
        <f t="shared" si="12"/>
        <v>0</v>
      </c>
      <c r="G51" s="82">
        <f t="shared" si="12"/>
        <v>0</v>
      </c>
      <c r="H51" s="82">
        <f t="shared" si="12"/>
        <v>0</v>
      </c>
      <c r="I51" s="82">
        <f t="shared" si="12"/>
        <v>0</v>
      </c>
      <c r="J51" s="82">
        <f t="shared" si="12"/>
        <v>5</v>
      </c>
      <c r="K51" s="82">
        <f t="shared" si="12"/>
        <v>15</v>
      </c>
      <c r="L51" s="82">
        <f t="shared" si="12"/>
        <v>15</v>
      </c>
      <c r="M51" s="82">
        <f t="shared" si="12"/>
        <v>15</v>
      </c>
      <c r="N51" s="82">
        <f t="shared" si="12"/>
        <v>15</v>
      </c>
      <c r="O51" s="82">
        <f t="shared" si="12"/>
        <v>15</v>
      </c>
      <c r="P51" s="82">
        <f t="shared" si="12"/>
        <v>15</v>
      </c>
      <c r="Q51" s="82">
        <f t="shared" si="12"/>
        <v>15</v>
      </c>
      <c r="R51" s="82">
        <f t="shared" si="12"/>
        <v>15</v>
      </c>
      <c r="S51" s="82">
        <f t="shared" si="12"/>
        <v>15</v>
      </c>
      <c r="U51" s="33"/>
    </row>
    <row r="52" spans="1:21" x14ac:dyDescent="0.2">
      <c r="A52" s="42" t="s">
        <v>353</v>
      </c>
      <c r="B52" s="125">
        <f t="shared" si="4"/>
        <v>1040</v>
      </c>
      <c r="C52" s="124"/>
      <c r="D52" s="124"/>
      <c r="E52" s="82">
        <f t="shared" ref="E52:S52" si="13">SUM(E33)</f>
        <v>0</v>
      </c>
      <c r="F52" s="82">
        <f t="shared" si="13"/>
        <v>0</v>
      </c>
      <c r="G52" s="82">
        <f t="shared" si="13"/>
        <v>80</v>
      </c>
      <c r="H52" s="82">
        <f t="shared" si="13"/>
        <v>80</v>
      </c>
      <c r="I52" s="82">
        <f t="shared" si="13"/>
        <v>80</v>
      </c>
      <c r="J52" s="82">
        <f t="shared" si="13"/>
        <v>80</v>
      </c>
      <c r="K52" s="82">
        <f t="shared" si="13"/>
        <v>80</v>
      </c>
      <c r="L52" s="82">
        <f t="shared" si="13"/>
        <v>80</v>
      </c>
      <c r="M52" s="82">
        <f t="shared" si="13"/>
        <v>80</v>
      </c>
      <c r="N52" s="82">
        <f t="shared" si="13"/>
        <v>80</v>
      </c>
      <c r="O52" s="82">
        <f t="shared" si="13"/>
        <v>80</v>
      </c>
      <c r="P52" s="82">
        <f t="shared" si="13"/>
        <v>80</v>
      </c>
      <c r="Q52" s="82">
        <f t="shared" si="13"/>
        <v>80</v>
      </c>
      <c r="R52" s="82">
        <f t="shared" si="13"/>
        <v>80</v>
      </c>
      <c r="S52" s="82">
        <f t="shared" si="13"/>
        <v>80</v>
      </c>
      <c r="U52" s="33"/>
    </row>
    <row r="53" spans="1:21" x14ac:dyDescent="0.2">
      <c r="A53" s="42" t="s">
        <v>352</v>
      </c>
      <c r="B53" s="125">
        <f t="shared" si="4"/>
        <v>480</v>
      </c>
      <c r="C53" s="124"/>
      <c r="D53" s="124"/>
      <c r="E53" s="82">
        <f t="shared" ref="E53:S53" si="14">SUM(E34)</f>
        <v>0</v>
      </c>
      <c r="F53" s="82">
        <f t="shared" si="14"/>
        <v>0</v>
      </c>
      <c r="G53" s="82">
        <f t="shared" si="14"/>
        <v>0</v>
      </c>
      <c r="H53" s="82">
        <f t="shared" si="14"/>
        <v>40</v>
      </c>
      <c r="I53" s="82">
        <f t="shared" si="14"/>
        <v>40</v>
      </c>
      <c r="J53" s="82">
        <f t="shared" si="14"/>
        <v>40</v>
      </c>
      <c r="K53" s="82">
        <f t="shared" si="14"/>
        <v>40</v>
      </c>
      <c r="L53" s="82">
        <f t="shared" si="14"/>
        <v>40</v>
      </c>
      <c r="M53" s="82">
        <f t="shared" si="14"/>
        <v>40</v>
      </c>
      <c r="N53" s="82">
        <f t="shared" si="14"/>
        <v>40</v>
      </c>
      <c r="O53" s="82">
        <f t="shared" si="14"/>
        <v>40</v>
      </c>
      <c r="P53" s="82">
        <f t="shared" si="14"/>
        <v>40</v>
      </c>
      <c r="Q53" s="82">
        <f t="shared" si="14"/>
        <v>40</v>
      </c>
      <c r="R53" s="82">
        <f t="shared" si="14"/>
        <v>40</v>
      </c>
      <c r="S53" s="82">
        <f t="shared" si="14"/>
        <v>40</v>
      </c>
      <c r="U53" s="33"/>
    </row>
    <row r="54" spans="1:21" x14ac:dyDescent="0.2">
      <c r="A54" s="42" t="s">
        <v>36</v>
      </c>
      <c r="B54" s="125">
        <f>SUM(B43:B53)</f>
        <v>14926</v>
      </c>
      <c r="C54" s="128">
        <f>SUM(C43:C53)</f>
        <v>849</v>
      </c>
      <c r="D54" s="128">
        <f t="shared" ref="D54:S54" si="15">SUM(D43:D53)</f>
        <v>647</v>
      </c>
      <c r="E54" s="125">
        <f>SUM(E43:E53)</f>
        <v>635</v>
      </c>
      <c r="F54" s="125">
        <f>SUM(F43:F53)</f>
        <v>719</v>
      </c>
      <c r="G54" s="125">
        <f t="shared" si="15"/>
        <v>1562</v>
      </c>
      <c r="H54" s="125">
        <f t="shared" si="15"/>
        <v>1315</v>
      </c>
      <c r="I54" s="125">
        <f t="shared" si="15"/>
        <v>1312</v>
      </c>
      <c r="J54" s="125">
        <f t="shared" si="15"/>
        <v>868</v>
      </c>
      <c r="K54" s="125">
        <f t="shared" si="15"/>
        <v>950</v>
      </c>
      <c r="L54" s="125">
        <f t="shared" si="15"/>
        <v>941</v>
      </c>
      <c r="M54" s="125">
        <f t="shared" si="15"/>
        <v>881</v>
      </c>
      <c r="N54" s="125">
        <f t="shared" si="15"/>
        <v>831</v>
      </c>
      <c r="O54" s="125">
        <f t="shared" si="15"/>
        <v>777</v>
      </c>
      <c r="P54" s="125">
        <f t="shared" si="15"/>
        <v>690</v>
      </c>
      <c r="Q54" s="125">
        <f t="shared" si="15"/>
        <v>655</v>
      </c>
      <c r="R54" s="125">
        <f t="shared" si="15"/>
        <v>660</v>
      </c>
      <c r="S54" s="125">
        <f t="shared" si="15"/>
        <v>634</v>
      </c>
      <c r="T54" s="70"/>
      <c r="U54" s="33"/>
    </row>
  </sheetData>
  <autoFilter ref="A3:S3" xr:uid="{00000000-0001-0000-0000-000000000000}"/>
  <pageMargins left="0.7" right="0.7" top="0.75" bottom="0.75" header="0.3" footer="0.3"/>
  <pageSetup paperSize="9" orientation="portrait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zoomScale="85" zoomScaleNormal="85" workbookViewId="0">
      <pane ySplit="3" topLeftCell="A4" activePane="bottomLeft" state="frozen"/>
      <selection pane="bottomLeft" activeCell="C12" sqref="C12"/>
    </sheetView>
  </sheetViews>
  <sheetFormatPr baseColWidth="10" defaultColWidth="8.83203125" defaultRowHeight="15" x14ac:dyDescent="0.2"/>
  <cols>
    <col min="1" max="1" width="22" bestFit="1" customWidth="1"/>
    <col min="2" max="2" width="19.5" customWidth="1"/>
    <col min="3" max="3" width="50.1640625" style="8" customWidth="1"/>
    <col min="4" max="4" width="20.1640625" customWidth="1"/>
    <col min="5" max="10" width="10.5" bestFit="1" customWidth="1"/>
    <col min="11" max="11" width="10.5" customWidth="1"/>
    <col min="12" max="13" width="10.1640625" bestFit="1" customWidth="1"/>
    <col min="14" max="21" width="10.5" bestFit="1" customWidth="1"/>
  </cols>
  <sheetData>
    <row r="1" spans="1:21" x14ac:dyDescent="0.2">
      <c r="A1" t="s">
        <v>40</v>
      </c>
    </row>
    <row r="3" spans="1:21" s="32" customFormat="1" ht="32" x14ac:dyDescent="0.2">
      <c r="A3" s="32" t="s">
        <v>41</v>
      </c>
      <c r="B3" s="32" t="s">
        <v>42</v>
      </c>
      <c r="C3" s="33" t="s">
        <v>43</v>
      </c>
      <c r="D3" s="135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</row>
    <row r="4" spans="1:21" s="3" customFormat="1" ht="32" x14ac:dyDescent="0.2">
      <c r="A4" s="28" t="s">
        <v>357</v>
      </c>
      <c r="B4" s="27" t="s">
        <v>44</v>
      </c>
      <c r="C4" s="26" t="s">
        <v>45</v>
      </c>
      <c r="D4" s="84">
        <f>SUM(E4:U4)</f>
        <v>56</v>
      </c>
      <c r="E4" s="88">
        <v>3</v>
      </c>
      <c r="F4" s="88">
        <v>53</v>
      </c>
      <c r="G4" s="30"/>
      <c r="H4" s="30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3" customFormat="1" ht="16" x14ac:dyDescent="0.2">
      <c r="A5" s="28" t="s">
        <v>46</v>
      </c>
      <c r="B5" s="28" t="s">
        <v>44</v>
      </c>
      <c r="C5" s="26" t="s">
        <v>47</v>
      </c>
      <c r="D5" s="84">
        <f t="shared" ref="D5:D25" si="0">SUM(E5:U5)</f>
        <v>13</v>
      </c>
      <c r="E5" s="88">
        <v>0</v>
      </c>
      <c r="F5" s="88">
        <v>0</v>
      </c>
      <c r="G5" s="30">
        <v>13</v>
      </c>
      <c r="H5" s="30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s="3" customFormat="1" ht="16" x14ac:dyDescent="0.2">
      <c r="A6" s="28" t="s">
        <v>48</v>
      </c>
      <c r="B6" s="28" t="s">
        <v>44</v>
      </c>
      <c r="C6" s="26" t="s">
        <v>49</v>
      </c>
      <c r="D6" s="84">
        <f t="shared" si="0"/>
        <v>20</v>
      </c>
      <c r="E6" s="88">
        <v>0</v>
      </c>
      <c r="F6" s="88">
        <v>0</v>
      </c>
      <c r="G6" s="30">
        <v>12</v>
      </c>
      <c r="H6" s="30">
        <v>8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s="3" customFormat="1" ht="16" x14ac:dyDescent="0.2">
      <c r="A7" s="27">
        <v>190233</v>
      </c>
      <c r="B7" s="27" t="s">
        <v>50</v>
      </c>
      <c r="C7" s="26" t="s">
        <v>51</v>
      </c>
      <c r="D7" s="84">
        <f t="shared" si="0"/>
        <v>60</v>
      </c>
      <c r="E7" s="88">
        <v>0</v>
      </c>
      <c r="F7" s="88">
        <v>0</v>
      </c>
      <c r="G7" s="30">
        <v>0</v>
      </c>
      <c r="H7" s="30">
        <v>0</v>
      </c>
      <c r="I7" s="29">
        <v>60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s="3" customFormat="1" ht="48" x14ac:dyDescent="0.2">
      <c r="A8" s="27">
        <v>182460</v>
      </c>
      <c r="B8" s="27" t="s">
        <v>50</v>
      </c>
      <c r="C8" s="26" t="s">
        <v>52</v>
      </c>
      <c r="D8" s="84">
        <f t="shared" si="0"/>
        <v>47</v>
      </c>
      <c r="E8" s="88">
        <v>47</v>
      </c>
      <c r="F8" s="88"/>
      <c r="G8" s="30"/>
      <c r="H8" s="30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s="3" customFormat="1" ht="32" x14ac:dyDescent="0.2">
      <c r="A9" s="28" t="s">
        <v>53</v>
      </c>
      <c r="B9" s="28" t="s">
        <v>44</v>
      </c>
      <c r="C9" s="26" t="s">
        <v>54</v>
      </c>
      <c r="D9" s="84">
        <f t="shared" si="0"/>
        <v>38</v>
      </c>
      <c r="E9" s="88">
        <v>0</v>
      </c>
      <c r="F9" s="88">
        <v>38</v>
      </c>
      <c r="G9" s="30"/>
      <c r="H9" s="30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s="3" customFormat="1" ht="16" x14ac:dyDescent="0.2">
      <c r="A10" s="27" t="s">
        <v>55</v>
      </c>
      <c r="B10" s="27" t="s">
        <v>50</v>
      </c>
      <c r="C10" s="26" t="s">
        <v>56</v>
      </c>
      <c r="D10" s="84">
        <f t="shared" si="0"/>
        <v>55</v>
      </c>
      <c r="E10" s="88">
        <v>0</v>
      </c>
      <c r="F10" s="88">
        <v>0</v>
      </c>
      <c r="G10" s="30">
        <v>55</v>
      </c>
      <c r="H10" s="30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s="3" customFormat="1" ht="32" x14ac:dyDescent="0.2">
      <c r="A11" s="26" t="s">
        <v>57</v>
      </c>
      <c r="B11" s="27" t="s">
        <v>58</v>
      </c>
      <c r="C11" s="26" t="s">
        <v>59</v>
      </c>
      <c r="D11" s="84">
        <f t="shared" si="0"/>
        <v>16</v>
      </c>
      <c r="E11" s="88">
        <v>16</v>
      </c>
      <c r="F11" s="88"/>
      <c r="G11" s="30"/>
      <c r="H11" s="30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s="3" customFormat="1" ht="64" x14ac:dyDescent="0.2">
      <c r="A12" s="31" t="s">
        <v>60</v>
      </c>
      <c r="B12" s="27" t="s">
        <v>58</v>
      </c>
      <c r="C12" s="26" t="s">
        <v>61</v>
      </c>
      <c r="D12" s="84">
        <f t="shared" si="0"/>
        <v>43</v>
      </c>
      <c r="E12" s="88"/>
      <c r="F12" s="88"/>
      <c r="G12" s="30"/>
      <c r="H12" s="30"/>
      <c r="I12" s="29">
        <v>43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s="3" customFormat="1" ht="16" x14ac:dyDescent="0.2">
      <c r="A13" s="28" t="s">
        <v>62</v>
      </c>
      <c r="B13" s="27" t="s">
        <v>58</v>
      </c>
      <c r="C13" s="26" t="s">
        <v>63</v>
      </c>
      <c r="D13" s="84">
        <f t="shared" si="0"/>
        <v>24</v>
      </c>
      <c r="E13" s="88">
        <v>0</v>
      </c>
      <c r="F13" s="88">
        <v>0</v>
      </c>
      <c r="G13" s="30"/>
      <c r="H13" s="30"/>
      <c r="I13" s="29">
        <v>24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s="3" customFormat="1" ht="16" x14ac:dyDescent="0.2">
      <c r="A14" s="27">
        <v>200700</v>
      </c>
      <c r="B14" s="27" t="s">
        <v>50</v>
      </c>
      <c r="C14" s="26" t="s">
        <v>64</v>
      </c>
      <c r="D14" s="84">
        <f t="shared" si="0"/>
        <v>14</v>
      </c>
      <c r="E14" s="88">
        <v>0</v>
      </c>
      <c r="F14" s="88">
        <v>0</v>
      </c>
      <c r="G14" s="30"/>
      <c r="H14" s="30">
        <v>14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s="3" customFormat="1" ht="32" x14ac:dyDescent="0.2">
      <c r="A15" s="31" t="s">
        <v>358</v>
      </c>
      <c r="B15" s="27" t="s">
        <v>58</v>
      </c>
      <c r="C15" s="26" t="s">
        <v>65</v>
      </c>
      <c r="D15" s="84">
        <f>SUM(E15:U15)</f>
        <v>7</v>
      </c>
      <c r="E15" s="88">
        <v>7</v>
      </c>
      <c r="F15" s="88"/>
      <c r="G15" s="30"/>
      <c r="H15" s="30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s="3" customFormat="1" ht="16" x14ac:dyDescent="0.2">
      <c r="A16" s="26" t="s">
        <v>66</v>
      </c>
      <c r="B16" s="27" t="s">
        <v>58</v>
      </c>
      <c r="C16" s="26" t="s">
        <v>67</v>
      </c>
      <c r="D16" s="84">
        <f t="shared" si="0"/>
        <v>41</v>
      </c>
      <c r="E16" s="88">
        <v>41</v>
      </c>
      <c r="F16" s="88"/>
      <c r="G16" s="30"/>
      <c r="H16" s="30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s="3" customFormat="1" ht="32" x14ac:dyDescent="0.2">
      <c r="A17" s="26">
        <v>202133</v>
      </c>
      <c r="B17" s="27" t="s">
        <v>50</v>
      </c>
      <c r="C17" s="26" t="s">
        <v>68</v>
      </c>
      <c r="D17" s="84">
        <f t="shared" si="0"/>
        <v>149</v>
      </c>
      <c r="E17" s="88">
        <v>0</v>
      </c>
      <c r="F17" s="88">
        <v>31</v>
      </c>
      <c r="G17" s="30">
        <v>19</v>
      </c>
      <c r="H17" s="30">
        <v>0</v>
      </c>
      <c r="I17" s="29">
        <v>40</v>
      </c>
      <c r="J17" s="29">
        <v>0</v>
      </c>
      <c r="K17" s="29">
        <v>59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s="3" customFormat="1" ht="16" x14ac:dyDescent="0.2">
      <c r="A18" s="26">
        <v>203439</v>
      </c>
      <c r="B18" s="27" t="s">
        <v>50</v>
      </c>
      <c r="C18" s="26" t="s">
        <v>69</v>
      </c>
      <c r="D18" s="84">
        <f t="shared" si="0"/>
        <v>14</v>
      </c>
      <c r="E18" s="88">
        <v>13</v>
      </c>
      <c r="F18" s="88">
        <v>1</v>
      </c>
      <c r="G18" s="30"/>
      <c r="H18" s="30" t="s">
        <v>70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s="3" customFormat="1" ht="48" x14ac:dyDescent="0.2">
      <c r="A19" s="26" t="s">
        <v>71</v>
      </c>
      <c r="B19" s="27" t="s">
        <v>44</v>
      </c>
      <c r="C19" s="26" t="s">
        <v>72</v>
      </c>
      <c r="D19" s="84">
        <f t="shared" si="0"/>
        <v>54</v>
      </c>
      <c r="E19" s="88">
        <v>0</v>
      </c>
      <c r="F19" s="88">
        <v>0</v>
      </c>
      <c r="G19" s="30">
        <v>-3</v>
      </c>
      <c r="H19" s="30">
        <v>19</v>
      </c>
      <c r="I19" s="29">
        <v>19</v>
      </c>
      <c r="J19" s="29">
        <v>19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s="3" customFormat="1" ht="32" x14ac:dyDescent="0.2">
      <c r="A20" s="26" t="s">
        <v>73</v>
      </c>
      <c r="B20" s="27" t="s">
        <v>50</v>
      </c>
      <c r="C20" s="26" t="s">
        <v>74</v>
      </c>
      <c r="D20" s="84">
        <f t="shared" si="0"/>
        <v>45</v>
      </c>
      <c r="E20" s="88">
        <v>0</v>
      </c>
      <c r="F20" s="88">
        <v>0</v>
      </c>
      <c r="G20" s="30">
        <v>45</v>
      </c>
      <c r="H20" s="30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s="3" customFormat="1" ht="32" x14ac:dyDescent="0.2">
      <c r="A21" s="26" t="s">
        <v>75</v>
      </c>
      <c r="B21" s="27" t="s">
        <v>50</v>
      </c>
      <c r="C21" s="26" t="s">
        <v>76</v>
      </c>
      <c r="D21" s="84">
        <f t="shared" si="0"/>
        <v>18</v>
      </c>
      <c r="E21" s="88">
        <v>0</v>
      </c>
      <c r="F21" s="88">
        <v>0</v>
      </c>
      <c r="G21" s="30">
        <v>0</v>
      </c>
      <c r="H21" s="30">
        <v>18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s="3" customFormat="1" ht="48" x14ac:dyDescent="0.2">
      <c r="A22" s="26" t="s">
        <v>77</v>
      </c>
      <c r="B22" s="27" t="s">
        <v>50</v>
      </c>
      <c r="C22" s="26" t="s">
        <v>78</v>
      </c>
      <c r="D22" s="84">
        <f t="shared" si="0"/>
        <v>120</v>
      </c>
      <c r="E22" s="88">
        <v>0</v>
      </c>
      <c r="F22" s="88">
        <v>0</v>
      </c>
      <c r="G22" s="30">
        <v>0</v>
      </c>
      <c r="H22" s="30">
        <v>0</v>
      </c>
      <c r="I22" s="29">
        <v>79</v>
      </c>
      <c r="J22" s="29">
        <v>41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s="3" customFormat="1" ht="32" x14ac:dyDescent="0.2">
      <c r="A23" s="26" t="s">
        <v>79</v>
      </c>
      <c r="B23" s="27" t="s">
        <v>44</v>
      </c>
      <c r="C23" s="26" t="s">
        <v>80</v>
      </c>
      <c r="D23" s="84">
        <f t="shared" si="0"/>
        <v>49</v>
      </c>
      <c r="E23" s="88">
        <v>0</v>
      </c>
      <c r="F23" s="88">
        <v>0</v>
      </c>
      <c r="G23" s="30">
        <v>0</v>
      </c>
      <c r="H23" s="30">
        <v>10</v>
      </c>
      <c r="I23" s="29">
        <v>39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s="3" customFormat="1" ht="16" x14ac:dyDescent="0.2">
      <c r="A24" s="26">
        <v>202065</v>
      </c>
      <c r="B24" s="27" t="s">
        <v>50</v>
      </c>
      <c r="C24" s="26" t="s">
        <v>81</v>
      </c>
      <c r="D24" s="84">
        <f t="shared" si="0"/>
        <v>34</v>
      </c>
      <c r="E24" s="88">
        <v>34</v>
      </c>
      <c r="F24" s="88"/>
      <c r="G24" s="30"/>
      <c r="H24" s="30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s="3" customFormat="1" ht="32" x14ac:dyDescent="0.2">
      <c r="A25" s="26" t="s">
        <v>82</v>
      </c>
      <c r="B25" s="27" t="s">
        <v>44</v>
      </c>
      <c r="C25" s="26" t="s">
        <v>367</v>
      </c>
      <c r="D25" s="84">
        <f t="shared" si="0"/>
        <v>24</v>
      </c>
      <c r="E25" s="88"/>
      <c r="F25" s="88"/>
      <c r="G25" s="30"/>
      <c r="H25" s="30">
        <v>-2</v>
      </c>
      <c r="I25" s="29">
        <v>26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s="3" customFormat="1" x14ac:dyDescent="0.2">
      <c r="A26" s="130"/>
      <c r="B26" s="131"/>
      <c r="C26" s="132"/>
      <c r="D26" s="53"/>
      <c r="E26" s="88"/>
      <c r="F26" s="88"/>
      <c r="G26" s="133"/>
      <c r="H26" s="133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</row>
    <row r="27" spans="1:21" s="3" customFormat="1" x14ac:dyDescent="0.2">
      <c r="A27" s="11"/>
      <c r="B27" s="11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s="3" customFormat="1" ht="16" thickBot="1" x14ac:dyDescent="0.25">
      <c r="A28" s="14"/>
      <c r="B28" s="1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6" thickTop="1" x14ac:dyDescent="0.2">
      <c r="E29">
        <f>SUM(E4:E28)</f>
        <v>161</v>
      </c>
      <c r="F29">
        <f t="shared" ref="F29:U29" si="1">SUM(F4:F28)</f>
        <v>123</v>
      </c>
      <c r="G29">
        <f>SUM(G4:G28)</f>
        <v>141</v>
      </c>
      <c r="H29">
        <f t="shared" si="1"/>
        <v>67</v>
      </c>
      <c r="I29">
        <f t="shared" si="1"/>
        <v>330</v>
      </c>
      <c r="J29">
        <f t="shared" si="1"/>
        <v>60</v>
      </c>
      <c r="K29">
        <f t="shared" si="1"/>
        <v>59</v>
      </c>
      <c r="L29">
        <f t="shared" si="1"/>
        <v>0</v>
      </c>
      <c r="M29">
        <f t="shared" si="1"/>
        <v>0</v>
      </c>
      <c r="N29">
        <f t="shared" si="1"/>
        <v>0</v>
      </c>
      <c r="O29">
        <f t="shared" si="1"/>
        <v>0</v>
      </c>
      <c r="P29">
        <f t="shared" si="1"/>
        <v>0</v>
      </c>
      <c r="Q29">
        <f t="shared" si="1"/>
        <v>0</v>
      </c>
      <c r="R29">
        <f t="shared" si="1"/>
        <v>0</v>
      </c>
      <c r="S29">
        <f t="shared" si="1"/>
        <v>0</v>
      </c>
      <c r="T29">
        <f t="shared" si="1"/>
        <v>0</v>
      </c>
      <c r="U29">
        <f t="shared" si="1"/>
        <v>0</v>
      </c>
    </row>
    <row r="31" spans="1:21" x14ac:dyDescent="0.2">
      <c r="B31" s="2" t="s">
        <v>83</v>
      </c>
    </row>
    <row r="32" spans="1:21" x14ac:dyDescent="0.2">
      <c r="B32" s="2" t="s">
        <v>50</v>
      </c>
    </row>
    <row r="33" spans="2:3" x14ac:dyDescent="0.2">
      <c r="B33" s="2" t="s">
        <v>84</v>
      </c>
    </row>
    <row r="34" spans="2:3" x14ac:dyDescent="0.2">
      <c r="B34" s="2" t="s">
        <v>44</v>
      </c>
    </row>
    <row r="35" spans="2:3" x14ac:dyDescent="0.2">
      <c r="B35" s="2" t="s">
        <v>58</v>
      </c>
    </row>
    <row r="36" spans="2:3" x14ac:dyDescent="0.2">
      <c r="B36" s="2" t="s">
        <v>85</v>
      </c>
    </row>
    <row r="37" spans="2:3" x14ac:dyDescent="0.2">
      <c r="B37" s="2" t="s">
        <v>86</v>
      </c>
    </row>
    <row r="40" spans="2:3" x14ac:dyDescent="0.2">
      <c r="C40"/>
    </row>
  </sheetData>
  <autoFilter ref="A3:U3" xr:uid="{00000000-0001-0000-0200-000000000000}"/>
  <dataValidations count="1">
    <dataValidation type="list" allowBlank="1" showInputMessage="1" showErrorMessage="1" sqref="B4:B28" xr:uid="{00000000-0002-0000-0200-000001000000}">
      <formula1>$B$32:$B$37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0582-CC38-44FA-BF35-B2F3AE2EC213}">
  <dimension ref="A1:V46"/>
  <sheetViews>
    <sheetView zoomScale="70" zoomScaleNormal="70" workbookViewId="0">
      <pane ySplit="3" topLeftCell="A10" activePane="bottomLeft" state="frozen"/>
      <selection pane="bottomLeft" activeCell="C46" sqref="C46"/>
    </sheetView>
  </sheetViews>
  <sheetFormatPr baseColWidth="10" defaultColWidth="8.83203125" defaultRowHeight="15" x14ac:dyDescent="0.2"/>
  <cols>
    <col min="1" max="1" width="14.1640625" customWidth="1"/>
    <col min="2" max="2" width="20.83203125" customWidth="1"/>
    <col min="3" max="3" width="36.5" customWidth="1"/>
    <col min="4" max="4" width="20.1640625" bestFit="1" customWidth="1"/>
    <col min="5" max="5" width="16.1640625" bestFit="1" customWidth="1"/>
    <col min="6" max="7" width="10.1640625" bestFit="1" customWidth="1"/>
  </cols>
  <sheetData>
    <row r="1" spans="1:22" x14ac:dyDescent="0.2">
      <c r="A1" t="s">
        <v>87</v>
      </c>
      <c r="C1" s="8"/>
      <c r="D1" s="8"/>
    </row>
    <row r="2" spans="1:22" x14ac:dyDescent="0.2">
      <c r="C2" s="8"/>
      <c r="D2" s="8"/>
    </row>
    <row r="3" spans="1:22" s="32" customFormat="1" ht="32" x14ac:dyDescent="0.2">
      <c r="A3" s="32" t="s">
        <v>41</v>
      </c>
      <c r="B3" s="32" t="s">
        <v>42</v>
      </c>
      <c r="C3" s="33" t="s">
        <v>43</v>
      </c>
      <c r="D3" s="33" t="s">
        <v>121</v>
      </c>
      <c r="E3" s="135" t="s">
        <v>1</v>
      </c>
      <c r="F3" s="32" t="s">
        <v>2</v>
      </c>
      <c r="G3" s="32" t="s">
        <v>3</v>
      </c>
      <c r="H3" s="32" t="s">
        <v>4</v>
      </c>
      <c r="I3" s="32" t="s">
        <v>5</v>
      </c>
      <c r="J3" s="32" t="s">
        <v>6</v>
      </c>
      <c r="K3" s="32" t="s">
        <v>7</v>
      </c>
      <c r="L3" s="32" t="s">
        <v>8</v>
      </c>
      <c r="M3" s="32" t="s">
        <v>9</v>
      </c>
      <c r="N3" s="32" t="s">
        <v>10</v>
      </c>
      <c r="O3" s="32" t="s">
        <v>11</v>
      </c>
      <c r="P3" s="32" t="s">
        <v>12</v>
      </c>
      <c r="Q3" s="32" t="s">
        <v>13</v>
      </c>
      <c r="R3" s="32" t="s">
        <v>14</v>
      </c>
      <c r="S3" s="32" t="s">
        <v>15</v>
      </c>
      <c r="T3" s="32" t="s">
        <v>16</v>
      </c>
      <c r="U3" s="32" t="s">
        <v>17</v>
      </c>
      <c r="V3" s="32" t="s">
        <v>18</v>
      </c>
    </row>
    <row r="4" spans="1:22" s="3" customFormat="1" ht="16" x14ac:dyDescent="0.2">
      <c r="A4" s="27">
        <v>230743</v>
      </c>
      <c r="B4" s="27" t="s">
        <v>50</v>
      </c>
      <c r="C4" s="143" t="s">
        <v>88</v>
      </c>
      <c r="D4" s="26" t="s">
        <v>124</v>
      </c>
      <c r="E4" s="53">
        <v>14</v>
      </c>
      <c r="F4" s="88"/>
      <c r="G4" s="88"/>
      <c r="H4" s="30"/>
      <c r="I4" s="30">
        <v>14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s="3" customFormat="1" ht="16" x14ac:dyDescent="0.2">
      <c r="A5" s="27">
        <v>220663</v>
      </c>
      <c r="B5" s="27" t="s">
        <v>84</v>
      </c>
      <c r="C5" s="143" t="s">
        <v>89</v>
      </c>
      <c r="D5" s="26" t="s">
        <v>124</v>
      </c>
      <c r="E5" s="53">
        <v>0</v>
      </c>
      <c r="F5" s="88"/>
      <c r="G5" s="88"/>
      <c r="H5" s="30"/>
      <c r="I5" s="30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s="3" customFormat="1" ht="32" x14ac:dyDescent="0.2">
      <c r="A6" s="27">
        <v>222456</v>
      </c>
      <c r="B6" s="27" t="s">
        <v>50</v>
      </c>
      <c r="C6" s="26" t="s">
        <v>90</v>
      </c>
      <c r="D6" s="26" t="s">
        <v>124</v>
      </c>
      <c r="E6" s="53">
        <v>15</v>
      </c>
      <c r="F6" s="88"/>
      <c r="G6" s="88">
        <v>-19</v>
      </c>
      <c r="H6" s="30">
        <v>34</v>
      </c>
      <c r="I6" s="30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s="3" customFormat="1" ht="32" x14ac:dyDescent="0.2">
      <c r="A7" s="27">
        <v>241896</v>
      </c>
      <c r="B7" s="27"/>
      <c r="C7" s="26" t="s">
        <v>91</v>
      </c>
      <c r="D7" s="26" t="s">
        <v>124</v>
      </c>
      <c r="E7" s="53">
        <v>18</v>
      </c>
      <c r="F7" s="88"/>
      <c r="G7" s="88">
        <v>18</v>
      </c>
      <c r="H7" s="30"/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s="3" customFormat="1" ht="32" x14ac:dyDescent="0.2">
      <c r="A8" s="27">
        <v>232490</v>
      </c>
      <c r="B8" s="27" t="s">
        <v>84</v>
      </c>
      <c r="C8" s="26" t="s">
        <v>92</v>
      </c>
      <c r="D8" s="26" t="s">
        <v>173</v>
      </c>
      <c r="E8" s="53">
        <v>50</v>
      </c>
      <c r="F8" s="88"/>
      <c r="G8" s="88"/>
      <c r="H8" s="30"/>
      <c r="I8" s="30"/>
      <c r="J8" s="29">
        <v>30</v>
      </c>
      <c r="K8" s="29">
        <v>20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s="3" customFormat="1" ht="16" x14ac:dyDescent="0.2">
      <c r="A9" s="27">
        <v>232704</v>
      </c>
      <c r="B9" s="27" t="s">
        <v>84</v>
      </c>
      <c r="C9" s="26" t="s">
        <v>93</v>
      </c>
      <c r="D9" s="26" t="s">
        <v>124</v>
      </c>
      <c r="E9" s="53">
        <v>75</v>
      </c>
      <c r="F9" s="88"/>
      <c r="G9" s="88"/>
      <c r="H9" s="30"/>
      <c r="I9" s="30"/>
      <c r="J9" s="102">
        <v>15</v>
      </c>
      <c r="K9" s="102">
        <v>30</v>
      </c>
      <c r="L9" s="102">
        <v>30</v>
      </c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s="3" customFormat="1" ht="32" x14ac:dyDescent="0.2">
      <c r="A10" s="27">
        <v>223256</v>
      </c>
      <c r="B10" s="27" t="s">
        <v>50</v>
      </c>
      <c r="C10" s="26" t="s">
        <v>94</v>
      </c>
      <c r="D10" s="26" t="s">
        <v>124</v>
      </c>
      <c r="E10" s="53">
        <v>30</v>
      </c>
      <c r="F10" s="88"/>
      <c r="G10" s="88"/>
      <c r="H10" s="30">
        <v>-1</v>
      </c>
      <c r="I10" s="30"/>
      <c r="J10" s="29">
        <v>31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s="3" customFormat="1" ht="32" x14ac:dyDescent="0.2">
      <c r="A11" s="27">
        <v>240803</v>
      </c>
      <c r="B11" s="27" t="s">
        <v>84</v>
      </c>
      <c r="C11" s="26" t="s">
        <v>95</v>
      </c>
      <c r="D11" s="26" t="s">
        <v>124</v>
      </c>
      <c r="E11" s="53">
        <v>17</v>
      </c>
      <c r="F11" s="88"/>
      <c r="G11" s="88"/>
      <c r="H11" s="30"/>
      <c r="I11" s="30"/>
      <c r="J11" s="29">
        <v>17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s="3" customFormat="1" ht="32" x14ac:dyDescent="0.2">
      <c r="A12" s="27">
        <v>230074</v>
      </c>
      <c r="B12" s="27" t="s">
        <v>84</v>
      </c>
      <c r="C12" s="26" t="s">
        <v>96</v>
      </c>
      <c r="D12" s="26" t="s">
        <v>124</v>
      </c>
      <c r="E12" s="53">
        <v>23</v>
      </c>
      <c r="F12" s="88"/>
      <c r="G12" s="88"/>
      <c r="H12" s="30"/>
      <c r="I12" s="30"/>
      <c r="J12" s="29"/>
      <c r="K12" s="29">
        <v>23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s="3" customFormat="1" ht="48" x14ac:dyDescent="0.2">
      <c r="A13" s="27">
        <v>232026</v>
      </c>
      <c r="B13" s="27" t="s">
        <v>97</v>
      </c>
      <c r="C13" s="26" t="s">
        <v>347</v>
      </c>
      <c r="D13" s="26" t="s">
        <v>124</v>
      </c>
      <c r="E13" s="53">
        <v>45</v>
      </c>
      <c r="F13" s="88"/>
      <c r="G13" s="88"/>
      <c r="H13" s="30"/>
      <c r="I13" s="30"/>
      <c r="J13" s="29"/>
      <c r="K13" s="29">
        <v>25</v>
      </c>
      <c r="L13" s="29">
        <v>20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s="3" customFormat="1" ht="32" x14ac:dyDescent="0.2">
      <c r="A14" s="27">
        <v>223458</v>
      </c>
      <c r="B14" s="27" t="s">
        <v>84</v>
      </c>
      <c r="C14" s="26" t="s">
        <v>98</v>
      </c>
      <c r="D14" s="26" t="s">
        <v>124</v>
      </c>
      <c r="E14" s="53">
        <v>50</v>
      </c>
      <c r="F14" s="88"/>
      <c r="G14" s="88"/>
      <c r="H14" s="30"/>
      <c r="I14" s="30"/>
      <c r="J14" s="29">
        <v>25</v>
      </c>
      <c r="K14" s="29">
        <v>25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s="3" customFormat="1" ht="32" x14ac:dyDescent="0.2">
      <c r="A15" s="27">
        <v>230422</v>
      </c>
      <c r="B15" s="27" t="s">
        <v>50</v>
      </c>
      <c r="C15" s="26" t="s">
        <v>99</v>
      </c>
      <c r="D15" s="26" t="s">
        <v>124</v>
      </c>
      <c r="E15" s="53">
        <v>81</v>
      </c>
      <c r="F15" s="88"/>
      <c r="G15" s="88"/>
      <c r="H15" s="30"/>
      <c r="I15" s="30"/>
      <c r="J15" s="29">
        <v>40</v>
      </c>
      <c r="K15" s="29">
        <v>41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s="3" customFormat="1" ht="32" x14ac:dyDescent="0.2">
      <c r="A16" s="26" t="s">
        <v>100</v>
      </c>
      <c r="B16" s="27" t="s">
        <v>44</v>
      </c>
      <c r="C16" s="26" t="s">
        <v>101</v>
      </c>
      <c r="D16" s="26" t="s">
        <v>124</v>
      </c>
      <c r="E16" s="53">
        <v>200</v>
      </c>
      <c r="F16" s="88"/>
      <c r="G16" s="88"/>
      <c r="H16" s="30"/>
      <c r="I16" s="30">
        <v>30</v>
      </c>
      <c r="J16" s="29">
        <v>55</v>
      </c>
      <c r="K16" s="29">
        <v>55</v>
      </c>
      <c r="L16" s="29">
        <v>60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s="3" customFormat="1" ht="32" x14ac:dyDescent="0.2">
      <c r="A17" s="27">
        <v>223455</v>
      </c>
      <c r="B17" s="27" t="s">
        <v>84</v>
      </c>
      <c r="C17" s="26" t="s">
        <v>102</v>
      </c>
      <c r="D17" s="26" t="s">
        <v>124</v>
      </c>
      <c r="E17" s="53">
        <v>230</v>
      </c>
      <c r="F17" s="88"/>
      <c r="G17" s="88"/>
      <c r="H17" s="30"/>
      <c r="I17" s="30"/>
      <c r="J17" s="29"/>
      <c r="K17" s="29">
        <v>30</v>
      </c>
      <c r="L17" s="29">
        <v>50</v>
      </c>
      <c r="M17" s="29">
        <v>50</v>
      </c>
      <c r="N17" s="29">
        <v>50</v>
      </c>
      <c r="O17" s="29">
        <v>50</v>
      </c>
      <c r="P17" s="29"/>
      <c r="Q17" s="29"/>
      <c r="R17" s="29"/>
      <c r="S17" s="29"/>
      <c r="T17" s="29"/>
      <c r="U17" s="29"/>
      <c r="V17" s="29"/>
    </row>
    <row r="18" spans="1:22" s="3" customFormat="1" ht="16" x14ac:dyDescent="0.2">
      <c r="A18" s="27">
        <v>240803</v>
      </c>
      <c r="B18" s="27" t="s">
        <v>84</v>
      </c>
      <c r="C18" s="26" t="s">
        <v>103</v>
      </c>
      <c r="D18" s="26" t="s">
        <v>124</v>
      </c>
      <c r="E18" s="53">
        <v>111</v>
      </c>
      <c r="F18" s="88"/>
      <c r="G18" s="88"/>
      <c r="H18" s="30"/>
      <c r="I18" s="30"/>
      <c r="J18" s="29">
        <v>31</v>
      </c>
      <c r="K18" s="29">
        <v>40</v>
      </c>
      <c r="L18" s="29">
        <v>40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s="3" customFormat="1" ht="16" x14ac:dyDescent="0.2">
      <c r="A19" s="27">
        <v>223691</v>
      </c>
      <c r="B19" s="27" t="s">
        <v>50</v>
      </c>
      <c r="C19" s="26" t="s">
        <v>104</v>
      </c>
      <c r="D19" s="26" t="s">
        <v>124</v>
      </c>
      <c r="E19" s="53">
        <v>42</v>
      </c>
      <c r="F19" s="88"/>
      <c r="G19" s="88"/>
      <c r="H19" s="30"/>
      <c r="I19" s="30"/>
      <c r="J19" s="29">
        <v>42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s="3" customFormat="1" ht="32" x14ac:dyDescent="0.2">
      <c r="A20" s="27">
        <v>233168</v>
      </c>
      <c r="B20" s="27" t="s">
        <v>50</v>
      </c>
      <c r="C20" s="26" t="s">
        <v>105</v>
      </c>
      <c r="D20" s="26" t="s">
        <v>124</v>
      </c>
      <c r="E20" s="53">
        <v>35</v>
      </c>
      <c r="F20" s="88"/>
      <c r="G20" s="88"/>
      <c r="H20" s="30"/>
      <c r="I20" s="30">
        <v>35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s="3" customFormat="1" ht="96" x14ac:dyDescent="0.2">
      <c r="A21" s="26" t="s">
        <v>106</v>
      </c>
      <c r="B21" s="27" t="s">
        <v>50</v>
      </c>
      <c r="C21" s="26" t="s">
        <v>107</v>
      </c>
      <c r="D21" s="26" t="s">
        <v>124</v>
      </c>
      <c r="E21" s="53">
        <v>25</v>
      </c>
      <c r="F21" s="88">
        <v>8</v>
      </c>
      <c r="G21" s="88">
        <v>17</v>
      </c>
      <c r="H21" s="30"/>
      <c r="I21" s="30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s="3" customFormat="1" ht="48" x14ac:dyDescent="0.2">
      <c r="A22" s="26" t="s">
        <v>108</v>
      </c>
      <c r="B22" s="27" t="s">
        <v>84</v>
      </c>
      <c r="C22" s="26" t="s">
        <v>109</v>
      </c>
      <c r="D22" s="26" t="s">
        <v>124</v>
      </c>
      <c r="E22" s="53">
        <v>25</v>
      </c>
      <c r="F22" s="88"/>
      <c r="G22" s="88"/>
      <c r="H22" s="30"/>
      <c r="I22" s="30"/>
      <c r="J22" s="29"/>
      <c r="K22" s="29"/>
      <c r="L22" s="29">
        <v>25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s="3" customFormat="1" ht="32" x14ac:dyDescent="0.2">
      <c r="A23" s="26">
        <v>223528</v>
      </c>
      <c r="B23" s="27" t="s">
        <v>86</v>
      </c>
      <c r="C23" s="26" t="s">
        <v>110</v>
      </c>
      <c r="D23" s="26" t="s">
        <v>173</v>
      </c>
      <c r="E23" s="53">
        <v>55</v>
      </c>
      <c r="F23" s="88"/>
      <c r="G23" s="88"/>
      <c r="H23" s="30"/>
      <c r="I23" s="30"/>
      <c r="J23" s="29"/>
      <c r="K23" s="29">
        <v>25</v>
      </c>
      <c r="L23" s="29">
        <v>30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s="3" customFormat="1" ht="32" x14ac:dyDescent="0.2">
      <c r="A24" s="26">
        <v>241855</v>
      </c>
      <c r="B24" s="27" t="s">
        <v>58</v>
      </c>
      <c r="C24" s="26" t="s">
        <v>111</v>
      </c>
      <c r="D24" s="26" t="s">
        <v>124</v>
      </c>
      <c r="E24" s="53">
        <v>62</v>
      </c>
      <c r="F24" s="88"/>
      <c r="G24" s="88"/>
      <c r="H24" s="30"/>
      <c r="I24" s="30"/>
      <c r="J24" s="29">
        <v>62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s="3" customFormat="1" ht="16" x14ac:dyDescent="0.2">
      <c r="A25" s="26">
        <v>250188</v>
      </c>
      <c r="B25" s="27" t="s">
        <v>58</v>
      </c>
      <c r="C25" s="26" t="s">
        <v>112</v>
      </c>
      <c r="D25" s="26" t="s">
        <v>124</v>
      </c>
      <c r="E25" s="53">
        <v>-2</v>
      </c>
      <c r="F25" s="88"/>
      <c r="G25" s="88"/>
      <c r="H25" s="30">
        <v>-2</v>
      </c>
      <c r="I25" s="30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s="3" customFormat="1" ht="32" x14ac:dyDescent="0.2">
      <c r="A26" s="26">
        <v>242193</v>
      </c>
      <c r="B26" s="27" t="s">
        <v>58</v>
      </c>
      <c r="C26" s="26" t="s">
        <v>113</v>
      </c>
      <c r="D26" s="26" t="s">
        <v>124</v>
      </c>
      <c r="E26" s="53">
        <v>10</v>
      </c>
      <c r="F26" s="88"/>
      <c r="G26" s="88"/>
      <c r="H26" s="30"/>
      <c r="I26" s="30">
        <v>10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s="3" customFormat="1" ht="32" x14ac:dyDescent="0.2">
      <c r="A27" s="26">
        <v>242098</v>
      </c>
      <c r="B27" s="27" t="s">
        <v>58</v>
      </c>
      <c r="C27" s="26" t="s">
        <v>114</v>
      </c>
      <c r="D27" s="26" t="s">
        <v>124</v>
      </c>
      <c r="E27" s="53">
        <v>109</v>
      </c>
      <c r="F27" s="88"/>
      <c r="G27" s="88"/>
      <c r="H27" s="30"/>
      <c r="I27" s="30">
        <v>109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s="3" customFormat="1" ht="16" x14ac:dyDescent="0.2">
      <c r="A28" s="26">
        <v>232695</v>
      </c>
      <c r="B28" s="27" t="s">
        <v>58</v>
      </c>
      <c r="C28" s="26" t="s">
        <v>115</v>
      </c>
      <c r="D28" s="26" t="s">
        <v>124</v>
      </c>
      <c r="E28" s="53">
        <v>11</v>
      </c>
      <c r="F28" s="88"/>
      <c r="G28" s="88"/>
      <c r="H28" s="30">
        <v>11</v>
      </c>
      <c r="I28" s="30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s="3" customFormat="1" ht="32" x14ac:dyDescent="0.2">
      <c r="A29" s="26">
        <v>231094</v>
      </c>
      <c r="B29" s="27" t="s">
        <v>84</v>
      </c>
      <c r="C29" s="26" t="s">
        <v>116</v>
      </c>
      <c r="D29" s="26" t="s">
        <v>124</v>
      </c>
      <c r="E29" s="53">
        <v>28</v>
      </c>
      <c r="F29" s="88"/>
      <c r="G29" s="88"/>
      <c r="H29" s="30"/>
      <c r="I29" s="30"/>
      <c r="J29" s="29">
        <v>28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s="3" customFormat="1" ht="16" x14ac:dyDescent="0.2">
      <c r="A30" s="27">
        <v>222306</v>
      </c>
      <c r="B30" s="27" t="s">
        <v>84</v>
      </c>
      <c r="C30" s="26" t="s">
        <v>117</v>
      </c>
      <c r="D30" s="26" t="s">
        <v>124</v>
      </c>
      <c r="E30" s="53">
        <v>385</v>
      </c>
      <c r="F30" s="88"/>
      <c r="G30" s="88"/>
      <c r="H30" s="30"/>
      <c r="I30" s="30"/>
      <c r="J30" s="29"/>
      <c r="K30" s="29"/>
      <c r="L30" s="30">
        <v>55</v>
      </c>
      <c r="M30" s="30">
        <v>55</v>
      </c>
      <c r="N30" s="30">
        <v>55</v>
      </c>
      <c r="O30" s="30">
        <v>55</v>
      </c>
      <c r="P30" s="30">
        <v>55</v>
      </c>
      <c r="Q30" s="30">
        <v>55</v>
      </c>
      <c r="R30" s="30">
        <v>55</v>
      </c>
      <c r="S30" s="29"/>
      <c r="T30" s="29"/>
      <c r="U30" s="29"/>
      <c r="V30" s="29"/>
    </row>
    <row r="31" spans="1:22" s="3" customFormat="1" ht="16" x14ac:dyDescent="0.2">
      <c r="A31" s="27">
        <v>231351</v>
      </c>
      <c r="B31" s="27" t="s">
        <v>84</v>
      </c>
      <c r="C31" s="26" t="s">
        <v>118</v>
      </c>
      <c r="D31" s="26" t="s">
        <v>124</v>
      </c>
      <c r="E31" s="53">
        <v>33</v>
      </c>
      <c r="F31" s="88"/>
      <c r="G31" s="88"/>
      <c r="H31" s="30"/>
      <c r="I31" s="30"/>
      <c r="J31" s="29">
        <v>33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s="3" customFormat="1" ht="16" x14ac:dyDescent="0.2">
      <c r="A32" s="27">
        <v>241567</v>
      </c>
      <c r="B32" s="27" t="s">
        <v>50</v>
      </c>
      <c r="C32" s="26" t="s">
        <v>350</v>
      </c>
      <c r="D32" s="26" t="s">
        <v>173</v>
      </c>
      <c r="E32" s="53">
        <v>38</v>
      </c>
      <c r="F32" s="88"/>
      <c r="G32" s="88"/>
      <c r="H32" s="30"/>
      <c r="I32" s="30"/>
      <c r="J32" s="29">
        <v>10</v>
      </c>
      <c r="K32" s="29">
        <v>28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s="3" customFormat="1" ht="16" x14ac:dyDescent="0.2">
      <c r="A33" s="27">
        <v>230881</v>
      </c>
      <c r="B33" s="27" t="s">
        <v>50</v>
      </c>
      <c r="C33" s="26" t="s">
        <v>327</v>
      </c>
      <c r="D33" s="26" t="s">
        <v>124</v>
      </c>
      <c r="E33" s="53">
        <v>60</v>
      </c>
      <c r="F33" s="88"/>
      <c r="G33" s="88"/>
      <c r="H33" s="30"/>
      <c r="I33" s="30"/>
      <c r="J33" s="29">
        <v>30</v>
      </c>
      <c r="K33" s="29">
        <v>30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s="3" customFormat="1" x14ac:dyDescent="0.2">
      <c r="A34" s="131"/>
      <c r="B34" s="131"/>
      <c r="C34" s="130"/>
      <c r="D34" s="130"/>
      <c r="E34" s="53"/>
      <c r="F34" s="88"/>
      <c r="G34" s="88"/>
      <c r="H34" s="133"/>
      <c r="I34" s="133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</row>
    <row r="35" spans="1:22" x14ac:dyDescent="0.2">
      <c r="A35" s="11"/>
      <c r="B35" s="11"/>
      <c r="C35" s="12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6" thickBot="1" x14ac:dyDescent="0.25">
      <c r="A36" s="14"/>
      <c r="B36" s="14"/>
      <c r="C36" s="15"/>
      <c r="D36" s="1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6" thickTop="1" x14ac:dyDescent="0.2">
      <c r="E37" t="s">
        <v>124</v>
      </c>
      <c r="F37">
        <f t="shared" ref="F37:V37" si="0">SUMIF($D4:$D34,"Permission",F4:F34)</f>
        <v>8</v>
      </c>
      <c r="G37">
        <f t="shared" si="0"/>
        <v>16</v>
      </c>
      <c r="H37">
        <f t="shared" si="0"/>
        <v>42</v>
      </c>
      <c r="I37">
        <f t="shared" si="0"/>
        <v>198</v>
      </c>
      <c r="J37">
        <f t="shared" si="0"/>
        <v>409</v>
      </c>
      <c r="K37">
        <f t="shared" si="0"/>
        <v>299</v>
      </c>
      <c r="L37">
        <f t="shared" si="0"/>
        <v>280</v>
      </c>
      <c r="M37">
        <f t="shared" si="0"/>
        <v>105</v>
      </c>
      <c r="N37">
        <f t="shared" si="0"/>
        <v>105</v>
      </c>
      <c r="O37">
        <f t="shared" si="0"/>
        <v>105</v>
      </c>
      <c r="P37">
        <f t="shared" si="0"/>
        <v>55</v>
      </c>
      <c r="Q37">
        <f t="shared" si="0"/>
        <v>55</v>
      </c>
      <c r="R37">
        <f t="shared" si="0"/>
        <v>55</v>
      </c>
      <c r="S37">
        <f t="shared" si="0"/>
        <v>0</v>
      </c>
      <c r="T37">
        <f t="shared" si="0"/>
        <v>0</v>
      </c>
      <c r="U37">
        <f t="shared" si="0"/>
        <v>0</v>
      </c>
      <c r="V37">
        <f t="shared" si="0"/>
        <v>0</v>
      </c>
    </row>
    <row r="38" spans="1:22" x14ac:dyDescent="0.2">
      <c r="E38" t="s">
        <v>173</v>
      </c>
      <c r="F38">
        <f t="shared" ref="F38:V38" si="1">SUMIF($D4:$D34,"Resolution",F4:F34)</f>
        <v>0</v>
      </c>
      <c r="G38">
        <f t="shared" si="1"/>
        <v>0</v>
      </c>
      <c r="H38">
        <f t="shared" si="1"/>
        <v>0</v>
      </c>
      <c r="I38">
        <f t="shared" si="1"/>
        <v>0</v>
      </c>
      <c r="J38">
        <f t="shared" si="1"/>
        <v>40</v>
      </c>
      <c r="K38">
        <f t="shared" si="1"/>
        <v>73</v>
      </c>
      <c r="L38">
        <f t="shared" si="1"/>
        <v>30</v>
      </c>
      <c r="M38">
        <f t="shared" si="1"/>
        <v>0</v>
      </c>
      <c r="N38">
        <f t="shared" si="1"/>
        <v>0</v>
      </c>
      <c r="O38">
        <f t="shared" si="1"/>
        <v>0</v>
      </c>
      <c r="P38">
        <f t="shared" si="1"/>
        <v>0</v>
      </c>
      <c r="Q38">
        <f t="shared" si="1"/>
        <v>0</v>
      </c>
      <c r="R38">
        <f t="shared" si="1"/>
        <v>0</v>
      </c>
      <c r="S38">
        <f t="shared" si="1"/>
        <v>0</v>
      </c>
      <c r="T38">
        <f t="shared" si="1"/>
        <v>0</v>
      </c>
      <c r="U38">
        <f t="shared" si="1"/>
        <v>0</v>
      </c>
      <c r="V38">
        <f t="shared" si="1"/>
        <v>0</v>
      </c>
    </row>
    <row r="39" spans="1:22" x14ac:dyDescent="0.2">
      <c r="B39" s="62" t="s">
        <v>83</v>
      </c>
      <c r="D39" s="2" t="s">
        <v>343</v>
      </c>
      <c r="E39" t="s">
        <v>36</v>
      </c>
      <c r="F39">
        <f t="shared" ref="F39:V39" si="2">SUM(F4:F34)</f>
        <v>8</v>
      </c>
      <c r="G39">
        <f t="shared" si="2"/>
        <v>16</v>
      </c>
      <c r="H39">
        <f t="shared" si="2"/>
        <v>42</v>
      </c>
      <c r="I39">
        <f t="shared" si="2"/>
        <v>198</v>
      </c>
      <c r="J39">
        <f t="shared" si="2"/>
        <v>449</v>
      </c>
      <c r="K39">
        <f t="shared" si="2"/>
        <v>372</v>
      </c>
      <c r="L39">
        <f t="shared" si="2"/>
        <v>310</v>
      </c>
      <c r="M39">
        <f t="shared" si="2"/>
        <v>105</v>
      </c>
      <c r="N39">
        <f t="shared" si="2"/>
        <v>105</v>
      </c>
      <c r="O39">
        <f t="shared" si="2"/>
        <v>105</v>
      </c>
      <c r="P39">
        <f t="shared" si="2"/>
        <v>55</v>
      </c>
      <c r="Q39">
        <f t="shared" si="2"/>
        <v>55</v>
      </c>
      <c r="R39">
        <f t="shared" si="2"/>
        <v>55</v>
      </c>
      <c r="S39">
        <f t="shared" si="2"/>
        <v>0</v>
      </c>
      <c r="T39">
        <f t="shared" si="2"/>
        <v>0</v>
      </c>
      <c r="U39">
        <f t="shared" si="2"/>
        <v>0</v>
      </c>
      <c r="V39">
        <f t="shared" si="2"/>
        <v>0</v>
      </c>
    </row>
    <row r="40" spans="1:22" x14ac:dyDescent="0.2">
      <c r="B40" s="2" t="s">
        <v>50</v>
      </c>
      <c r="D40" s="2" t="s">
        <v>124</v>
      </c>
    </row>
    <row r="41" spans="1:22" x14ac:dyDescent="0.2">
      <c r="B41" s="2" t="s">
        <v>84</v>
      </c>
      <c r="D41" s="2" t="s">
        <v>173</v>
      </c>
    </row>
    <row r="42" spans="1:22" x14ac:dyDescent="0.2">
      <c r="B42" s="2" t="s">
        <v>97</v>
      </c>
    </row>
    <row r="43" spans="1:22" x14ac:dyDescent="0.2">
      <c r="B43" s="2" t="s">
        <v>44</v>
      </c>
    </row>
    <row r="44" spans="1:22" x14ac:dyDescent="0.2">
      <c r="B44" s="2" t="s">
        <v>58</v>
      </c>
    </row>
    <row r="45" spans="1:22" x14ac:dyDescent="0.2">
      <c r="B45" s="2" t="s">
        <v>85</v>
      </c>
    </row>
    <row r="46" spans="1:22" x14ac:dyDescent="0.2">
      <c r="B46" s="2" t="s">
        <v>86</v>
      </c>
    </row>
  </sheetData>
  <autoFilter ref="A3:W33" xr:uid="{7B440582-CC38-44FA-BF35-B2F3AE2EC213}"/>
  <dataValidations count="3">
    <dataValidation type="list" allowBlank="1" showInputMessage="1" showErrorMessage="1" sqref="B22:B23 B4:B20 B30:B36" xr:uid="{98CBAFDA-1EB4-460F-A9E4-86322673ECF8}">
      <formula1>$B$40:$B$46</formula1>
    </dataValidation>
    <dataValidation type="list" allowBlank="1" showInputMessage="1" showErrorMessage="1" sqref="B21:B29" xr:uid="{00000000-0002-0000-0200-000001000000}">
      <formula1>$B$40:$B$45</formula1>
    </dataValidation>
    <dataValidation type="list" allowBlank="1" showInputMessage="1" showErrorMessage="1" sqref="D4:D34" xr:uid="{8D2DB434-2383-40F8-B7EB-FB51A2701245}">
      <formula1>$D$40:$D$41</formula1>
    </dataValidation>
  </dataValidations>
  <pageMargins left="0.7" right="0.7" top="0.75" bottom="0.75" header="0.3" footer="0.3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7"/>
  <sheetViews>
    <sheetView zoomScale="70" zoomScaleNormal="70" workbookViewId="0">
      <pane ySplit="3" topLeftCell="A4" activePane="bottomLeft" state="frozen"/>
      <selection pane="bottomLeft" activeCell="D16" sqref="D16"/>
    </sheetView>
  </sheetViews>
  <sheetFormatPr baseColWidth="10" defaultColWidth="8.83203125" defaultRowHeight="15" x14ac:dyDescent="0.2"/>
  <cols>
    <col min="1" max="1" width="20.83203125" bestFit="1" customWidth="1"/>
    <col min="2" max="2" width="20.83203125" customWidth="1"/>
    <col min="3" max="3" width="57.5" bestFit="1" customWidth="1"/>
    <col min="4" max="4" width="36.83203125" bestFit="1" customWidth="1"/>
    <col min="5" max="5" width="18.83203125" bestFit="1" customWidth="1"/>
    <col min="6" max="12" width="10.6640625" bestFit="1" customWidth="1"/>
    <col min="13" max="14" width="10.1640625" bestFit="1" customWidth="1"/>
    <col min="15" max="22" width="10.6640625" bestFit="1" customWidth="1"/>
  </cols>
  <sheetData>
    <row r="1" spans="1:23" x14ac:dyDescent="0.2">
      <c r="A1" t="s">
        <v>119</v>
      </c>
    </row>
    <row r="3" spans="1:23" ht="33" thickBot="1" x14ac:dyDescent="0.25">
      <c r="A3" s="1" t="s">
        <v>120</v>
      </c>
      <c r="B3" s="1" t="s">
        <v>42</v>
      </c>
      <c r="C3" s="1" t="s">
        <v>43</v>
      </c>
      <c r="D3" s="1" t="s">
        <v>121</v>
      </c>
      <c r="E3" s="47" t="s">
        <v>1</v>
      </c>
      <c r="F3" s="136" t="s">
        <v>2</v>
      </c>
      <c r="G3" s="136" t="s">
        <v>3</v>
      </c>
      <c r="H3" s="137" t="s">
        <v>4</v>
      </c>
      <c r="I3" s="137" t="s">
        <v>5</v>
      </c>
      <c r="J3" s="137" t="s">
        <v>6</v>
      </c>
      <c r="K3" s="137" t="s">
        <v>7</v>
      </c>
      <c r="L3" s="137" t="s">
        <v>8</v>
      </c>
      <c r="M3" s="137" t="s">
        <v>9</v>
      </c>
      <c r="N3" s="137" t="s">
        <v>10</v>
      </c>
      <c r="O3" s="137" t="s">
        <v>11</v>
      </c>
      <c r="P3" s="137" t="s">
        <v>12</v>
      </c>
      <c r="Q3" s="137" t="s">
        <v>13</v>
      </c>
      <c r="R3" s="137" t="s">
        <v>14</v>
      </c>
      <c r="S3" s="137" t="s">
        <v>15</v>
      </c>
      <c r="T3" s="137" t="s">
        <v>16</v>
      </c>
      <c r="U3" s="137" t="s">
        <v>17</v>
      </c>
      <c r="V3" s="137" t="s">
        <v>18</v>
      </c>
    </row>
    <row r="4" spans="1:23" s="5" customFormat="1" ht="16" thickTop="1" x14ac:dyDescent="0.2">
      <c r="A4" s="36"/>
      <c r="B4" s="36"/>
      <c r="C4" s="36" t="s">
        <v>125</v>
      </c>
      <c r="D4" s="73" t="s">
        <v>126</v>
      </c>
      <c r="E4" s="54">
        <v>300</v>
      </c>
      <c r="F4" s="90"/>
      <c r="G4" s="90"/>
      <c r="H4" s="41"/>
      <c r="I4" s="41"/>
      <c r="J4" s="41"/>
      <c r="K4" s="41">
        <v>30</v>
      </c>
      <c r="L4" s="41">
        <v>50</v>
      </c>
      <c r="M4" s="41">
        <v>50</v>
      </c>
      <c r="N4" s="41">
        <v>50</v>
      </c>
      <c r="O4" s="41">
        <v>50</v>
      </c>
      <c r="P4" s="41">
        <v>50</v>
      </c>
      <c r="Q4" s="41">
        <v>20</v>
      </c>
      <c r="R4" s="41"/>
      <c r="S4" s="40"/>
      <c r="T4" s="40"/>
      <c r="U4" s="40"/>
      <c r="V4" s="40"/>
    </row>
    <row r="5" spans="1:23" s="5" customFormat="1" x14ac:dyDescent="0.2">
      <c r="A5" s="27"/>
      <c r="B5" s="27" t="s">
        <v>85</v>
      </c>
      <c r="C5" s="27" t="s">
        <v>136</v>
      </c>
      <c r="D5" s="27" t="s">
        <v>124</v>
      </c>
      <c r="E5" s="55">
        <v>30</v>
      </c>
      <c r="F5" s="91"/>
      <c r="G5" s="91"/>
      <c r="H5" s="39"/>
      <c r="I5" s="39"/>
      <c r="J5" s="39"/>
      <c r="K5" s="39">
        <v>15</v>
      </c>
      <c r="L5" s="39">
        <v>15</v>
      </c>
      <c r="M5" s="39"/>
      <c r="N5" s="39"/>
      <c r="O5" s="39"/>
      <c r="P5" s="39"/>
      <c r="Q5" s="39"/>
      <c r="R5" s="39"/>
      <c r="S5" s="38"/>
      <c r="T5" s="38"/>
      <c r="U5" s="38"/>
      <c r="V5" s="38"/>
    </row>
    <row r="6" spans="1:23" s="5" customFormat="1" ht="14.25" customHeight="1" x14ac:dyDescent="0.2">
      <c r="A6" s="27">
        <v>252379</v>
      </c>
      <c r="B6" s="27" t="s">
        <v>85</v>
      </c>
      <c r="C6" s="27" t="s">
        <v>138</v>
      </c>
      <c r="D6" s="27" t="s">
        <v>124</v>
      </c>
      <c r="E6" s="55">
        <v>67</v>
      </c>
      <c r="F6" s="91"/>
      <c r="G6" s="91"/>
      <c r="H6" s="39"/>
      <c r="I6" s="39"/>
      <c r="J6" s="39">
        <v>30</v>
      </c>
      <c r="K6" s="39">
        <v>37</v>
      </c>
      <c r="L6" s="39"/>
      <c r="M6" s="39"/>
      <c r="N6" s="39"/>
      <c r="O6" s="39"/>
      <c r="P6" s="39"/>
      <c r="Q6" s="39"/>
      <c r="R6" s="39"/>
      <c r="S6" s="38"/>
      <c r="T6" s="38"/>
      <c r="U6" s="38"/>
      <c r="V6" s="38"/>
    </row>
    <row r="7" spans="1:23" s="5" customFormat="1" x14ac:dyDescent="0.2">
      <c r="A7" s="27">
        <v>251816</v>
      </c>
      <c r="B7" s="27" t="s">
        <v>85</v>
      </c>
      <c r="C7" s="27" t="s">
        <v>324</v>
      </c>
      <c r="D7" s="27" t="s">
        <v>124</v>
      </c>
      <c r="E7" s="55">
        <v>4</v>
      </c>
      <c r="F7" s="91"/>
      <c r="G7" s="91"/>
      <c r="H7" s="39"/>
      <c r="I7" s="39"/>
      <c r="J7" s="39">
        <v>4</v>
      </c>
      <c r="K7" s="39"/>
      <c r="L7" s="39"/>
      <c r="M7" s="39"/>
      <c r="N7" s="39"/>
      <c r="O7" s="39"/>
      <c r="P7" s="39"/>
      <c r="Q7" s="39"/>
      <c r="R7" s="39"/>
      <c r="S7" s="38"/>
      <c r="T7" s="38"/>
      <c r="U7" s="38"/>
      <c r="V7" s="38"/>
    </row>
    <row r="8" spans="1:23" s="5" customFormat="1" x14ac:dyDescent="0.2">
      <c r="A8" s="27"/>
      <c r="B8" s="27" t="s">
        <v>85</v>
      </c>
      <c r="C8" s="27" t="s">
        <v>155</v>
      </c>
      <c r="D8" s="27" t="s">
        <v>124</v>
      </c>
      <c r="E8" s="55">
        <v>95</v>
      </c>
      <c r="F8" s="91"/>
      <c r="G8" s="91"/>
      <c r="H8" s="39"/>
      <c r="I8" s="39"/>
      <c r="J8" s="39"/>
      <c r="K8" s="39"/>
      <c r="L8" s="39">
        <v>10</v>
      </c>
      <c r="M8" s="39">
        <v>45</v>
      </c>
      <c r="N8" s="39">
        <v>40</v>
      </c>
      <c r="O8" s="39"/>
      <c r="P8" s="39"/>
      <c r="Q8" s="39"/>
      <c r="R8" s="39"/>
      <c r="S8" s="38"/>
      <c r="T8" s="38"/>
      <c r="U8" s="38"/>
      <c r="V8" s="38"/>
    </row>
    <row r="9" spans="1:23" s="5" customFormat="1" x14ac:dyDescent="0.2">
      <c r="A9" s="27">
        <v>251263</v>
      </c>
      <c r="B9" s="27" t="s">
        <v>44</v>
      </c>
      <c r="C9" s="27" t="s">
        <v>161</v>
      </c>
      <c r="D9" s="27" t="s">
        <v>124</v>
      </c>
      <c r="E9" s="55">
        <v>140</v>
      </c>
      <c r="F9" s="91"/>
      <c r="G9" s="91"/>
      <c r="H9" s="39"/>
      <c r="I9" s="39"/>
      <c r="J9" s="39">
        <v>25</v>
      </c>
      <c r="K9" s="39">
        <v>50</v>
      </c>
      <c r="L9" s="39">
        <v>50</v>
      </c>
      <c r="M9" s="39">
        <v>15</v>
      </c>
      <c r="N9" s="39"/>
      <c r="O9" s="39"/>
      <c r="P9" s="39"/>
      <c r="Q9" s="39"/>
      <c r="R9" s="39"/>
      <c r="S9" s="38"/>
      <c r="T9" s="38"/>
      <c r="U9" s="38"/>
      <c r="V9" s="38"/>
    </row>
    <row r="10" spans="1:23" s="5" customFormat="1" x14ac:dyDescent="0.2">
      <c r="A10" s="27">
        <v>251457</v>
      </c>
      <c r="B10" s="27" t="s">
        <v>44</v>
      </c>
      <c r="C10" s="27" t="s">
        <v>163</v>
      </c>
      <c r="D10" s="27" t="s">
        <v>124</v>
      </c>
      <c r="E10" s="55">
        <v>37</v>
      </c>
      <c r="F10" s="91"/>
      <c r="G10" s="91"/>
      <c r="H10" s="39"/>
      <c r="I10" s="39">
        <v>10</v>
      </c>
      <c r="J10" s="39">
        <v>27</v>
      </c>
      <c r="K10" s="39"/>
      <c r="L10" s="39"/>
      <c r="M10" s="39"/>
      <c r="N10" s="39"/>
      <c r="O10" s="39"/>
      <c r="P10" s="39"/>
      <c r="Q10" s="39"/>
      <c r="R10" s="39"/>
      <c r="S10" s="38"/>
      <c r="T10" s="38"/>
      <c r="U10" s="38"/>
      <c r="V10" s="38"/>
    </row>
    <row r="11" spans="1:23" s="5" customFormat="1" x14ac:dyDescent="0.2">
      <c r="A11" s="27">
        <v>250931</v>
      </c>
      <c r="B11" s="27" t="s">
        <v>44</v>
      </c>
      <c r="C11" s="27" t="s">
        <v>166</v>
      </c>
      <c r="D11" s="27" t="s">
        <v>124</v>
      </c>
      <c r="E11" s="55">
        <v>161</v>
      </c>
      <c r="F11" s="91"/>
      <c r="G11" s="91"/>
      <c r="H11" s="39"/>
      <c r="I11" s="39"/>
      <c r="J11" s="39">
        <v>50</v>
      </c>
      <c r="K11" s="39">
        <v>50</v>
      </c>
      <c r="L11" s="39">
        <v>61</v>
      </c>
      <c r="M11" s="39"/>
      <c r="N11" s="39"/>
      <c r="O11" s="39"/>
      <c r="P11" s="39"/>
      <c r="Q11" s="39"/>
      <c r="R11" s="39"/>
      <c r="S11" s="38"/>
      <c r="T11" s="38"/>
      <c r="U11" s="38"/>
      <c r="V11" s="38"/>
    </row>
    <row r="12" spans="1:23" s="5" customFormat="1" x14ac:dyDescent="0.2">
      <c r="A12" s="27">
        <v>250819</v>
      </c>
      <c r="B12" s="27" t="s">
        <v>44</v>
      </c>
      <c r="C12" s="27" t="s">
        <v>325</v>
      </c>
      <c r="D12" s="27" t="s">
        <v>124</v>
      </c>
      <c r="E12" s="55">
        <v>56</v>
      </c>
      <c r="F12" s="91"/>
      <c r="G12" s="91"/>
      <c r="H12" s="39"/>
      <c r="I12" s="39">
        <v>10</v>
      </c>
      <c r="J12" s="39">
        <v>46</v>
      </c>
      <c r="K12" s="39"/>
      <c r="L12" s="39"/>
      <c r="M12" s="39"/>
      <c r="N12" s="39"/>
      <c r="O12" s="39"/>
      <c r="P12" s="39"/>
      <c r="Q12" s="39"/>
      <c r="R12" s="39"/>
      <c r="S12" s="38"/>
      <c r="T12" s="38"/>
      <c r="U12" s="38"/>
      <c r="V12" s="38"/>
    </row>
    <row r="13" spans="1:23" s="5" customFormat="1" ht="16" x14ac:dyDescent="0.2">
      <c r="A13" s="27">
        <v>242653</v>
      </c>
      <c r="B13" s="27" t="s">
        <v>50</v>
      </c>
      <c r="C13" s="26" t="s">
        <v>351</v>
      </c>
      <c r="D13" s="27" t="s">
        <v>124</v>
      </c>
      <c r="E13" s="53">
        <v>48</v>
      </c>
      <c r="F13" s="92"/>
      <c r="G13" s="92"/>
      <c r="H13" s="29"/>
      <c r="I13" s="29"/>
      <c r="J13" s="29">
        <v>20</v>
      </c>
      <c r="K13" s="29">
        <v>28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"/>
    </row>
    <row r="14" spans="1:23" s="5" customFormat="1" ht="16" x14ac:dyDescent="0.2">
      <c r="A14" s="27"/>
      <c r="B14" s="27" t="s">
        <v>86</v>
      </c>
      <c r="C14" s="26" t="s">
        <v>171</v>
      </c>
      <c r="D14" s="27" t="s">
        <v>173</v>
      </c>
      <c r="E14" s="53">
        <v>10</v>
      </c>
      <c r="F14" s="92"/>
      <c r="G14" s="92"/>
      <c r="H14" s="29"/>
      <c r="I14" s="29"/>
      <c r="J14" s="29">
        <v>10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"/>
    </row>
    <row r="15" spans="1:23" s="5" customFormat="1" x14ac:dyDescent="0.2">
      <c r="A15" s="27" t="s">
        <v>122</v>
      </c>
      <c r="B15" s="27" t="s">
        <v>84</v>
      </c>
      <c r="C15" s="27" t="s">
        <v>123</v>
      </c>
      <c r="D15" s="27" t="s">
        <v>124</v>
      </c>
      <c r="E15" s="55">
        <v>0</v>
      </c>
      <c r="F15" s="91">
        <v>0</v>
      </c>
      <c r="G15" s="91">
        <v>0</v>
      </c>
      <c r="H15" s="39">
        <v>0</v>
      </c>
      <c r="I15" s="39">
        <v>0</v>
      </c>
      <c r="J15" s="38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8">
        <v>0</v>
      </c>
      <c r="T15" s="38">
        <v>0</v>
      </c>
      <c r="U15" s="38">
        <v>0</v>
      </c>
      <c r="V15" s="38">
        <v>0</v>
      </c>
    </row>
    <row r="16" spans="1:23" s="5" customFormat="1" x14ac:dyDescent="0.2">
      <c r="A16" s="27">
        <v>191753</v>
      </c>
      <c r="B16" s="27" t="s">
        <v>44</v>
      </c>
      <c r="C16" s="27" t="s">
        <v>127</v>
      </c>
      <c r="D16" s="27"/>
      <c r="E16" s="55" t="s">
        <v>128</v>
      </c>
      <c r="F16" s="91"/>
      <c r="G16" s="91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8"/>
      <c r="T16" s="38"/>
      <c r="U16" s="38"/>
      <c r="V16" s="38"/>
    </row>
    <row r="17" spans="1:22" s="5" customFormat="1" x14ac:dyDescent="0.2">
      <c r="A17" s="27" t="s">
        <v>129</v>
      </c>
      <c r="B17" s="27" t="s">
        <v>44</v>
      </c>
      <c r="C17" s="27" t="s">
        <v>130</v>
      </c>
      <c r="D17" s="27" t="s">
        <v>124</v>
      </c>
      <c r="E17" s="55">
        <v>27</v>
      </c>
      <c r="F17" s="91">
        <v>27</v>
      </c>
      <c r="G17" s="91">
        <v>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8"/>
      <c r="T17" s="38"/>
      <c r="U17" s="38"/>
      <c r="V17" s="38"/>
    </row>
    <row r="18" spans="1:22" s="5" customFormat="1" x14ac:dyDescent="0.2">
      <c r="A18" s="27">
        <v>181658</v>
      </c>
      <c r="B18" s="27" t="s">
        <v>44</v>
      </c>
      <c r="C18" s="27" t="s">
        <v>131</v>
      </c>
      <c r="D18" s="27"/>
      <c r="E18" s="55" t="s">
        <v>132</v>
      </c>
      <c r="F18" s="91"/>
      <c r="G18" s="91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8"/>
      <c r="T18" s="38"/>
      <c r="U18" s="38"/>
      <c r="V18" s="38"/>
    </row>
    <row r="19" spans="1:22" s="5" customFormat="1" x14ac:dyDescent="0.2">
      <c r="A19" s="27" t="s">
        <v>133</v>
      </c>
      <c r="B19" s="27" t="s">
        <v>44</v>
      </c>
      <c r="C19" s="27" t="s">
        <v>134</v>
      </c>
      <c r="D19" s="27"/>
      <c r="E19" s="55" t="s">
        <v>128</v>
      </c>
      <c r="F19" s="91"/>
      <c r="G19" s="91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8"/>
      <c r="T19" s="38"/>
      <c r="U19" s="38"/>
      <c r="V19" s="38"/>
    </row>
    <row r="20" spans="1:22" s="5" customFormat="1" x14ac:dyDescent="0.2">
      <c r="A20" s="27">
        <v>173734</v>
      </c>
      <c r="B20" s="27" t="s">
        <v>44</v>
      </c>
      <c r="C20" s="27" t="s">
        <v>135</v>
      </c>
      <c r="D20" s="27"/>
      <c r="E20" s="55" t="s">
        <v>132</v>
      </c>
      <c r="F20" s="91"/>
      <c r="G20" s="91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8"/>
      <c r="T20" s="38"/>
      <c r="U20" s="38"/>
      <c r="V20" s="38"/>
    </row>
    <row r="21" spans="1:22" s="5" customFormat="1" x14ac:dyDescent="0.2">
      <c r="A21" s="27">
        <v>181982</v>
      </c>
      <c r="B21" s="27" t="s">
        <v>44</v>
      </c>
      <c r="C21" s="27" t="s">
        <v>137</v>
      </c>
      <c r="D21" s="27"/>
      <c r="E21" s="55" t="s">
        <v>132</v>
      </c>
      <c r="F21" s="91"/>
      <c r="G21" s="91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8"/>
      <c r="T21" s="38"/>
      <c r="U21" s="38"/>
      <c r="V21" s="38"/>
    </row>
    <row r="22" spans="1:22" s="5" customFormat="1" x14ac:dyDescent="0.2">
      <c r="A22" s="27">
        <v>150162</v>
      </c>
      <c r="B22" s="27" t="s">
        <v>44</v>
      </c>
      <c r="C22" s="27" t="s">
        <v>139</v>
      </c>
      <c r="D22" s="27"/>
      <c r="E22" s="55" t="s">
        <v>140</v>
      </c>
      <c r="F22" s="91"/>
      <c r="G22" s="91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8"/>
      <c r="T22" s="38"/>
      <c r="U22" s="38"/>
      <c r="V22" s="38"/>
    </row>
    <row r="23" spans="1:22" s="5" customFormat="1" x14ac:dyDescent="0.2">
      <c r="A23" s="27">
        <v>230152</v>
      </c>
      <c r="B23" s="27" t="s">
        <v>44</v>
      </c>
      <c r="C23" s="27" t="s">
        <v>141</v>
      </c>
      <c r="D23" s="27" t="s">
        <v>124</v>
      </c>
      <c r="E23" s="55">
        <v>135</v>
      </c>
      <c r="F23" s="91"/>
      <c r="G23" s="91"/>
      <c r="H23" s="39">
        <v>60</v>
      </c>
      <c r="I23" s="39">
        <v>55</v>
      </c>
      <c r="J23" s="39">
        <v>20</v>
      </c>
      <c r="K23" s="39"/>
      <c r="L23" s="39"/>
      <c r="M23" s="39"/>
      <c r="N23" s="39"/>
      <c r="O23" s="39"/>
      <c r="P23" s="39"/>
      <c r="Q23" s="39"/>
      <c r="R23" s="39"/>
      <c r="S23" s="38"/>
      <c r="T23" s="38"/>
      <c r="U23" s="38"/>
      <c r="V23" s="38"/>
    </row>
    <row r="24" spans="1:22" s="5" customFormat="1" ht="32" x14ac:dyDescent="0.2">
      <c r="A24" s="26" t="s">
        <v>148</v>
      </c>
      <c r="B24" s="27" t="s">
        <v>44</v>
      </c>
      <c r="C24" s="27" t="s">
        <v>149</v>
      </c>
      <c r="D24" s="27" t="s">
        <v>124</v>
      </c>
      <c r="E24" s="55">
        <v>43</v>
      </c>
      <c r="F24" s="91">
        <v>11</v>
      </c>
      <c r="G24" s="91">
        <v>32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8"/>
      <c r="T24" s="38"/>
      <c r="U24" s="38"/>
      <c r="V24" s="38"/>
    </row>
    <row r="25" spans="1:22" s="5" customFormat="1" x14ac:dyDescent="0.2">
      <c r="A25" s="27" t="s">
        <v>142</v>
      </c>
      <c r="B25" s="27" t="s">
        <v>44</v>
      </c>
      <c r="C25" s="27" t="s">
        <v>143</v>
      </c>
      <c r="D25" s="27"/>
      <c r="E25" s="55" t="s">
        <v>132</v>
      </c>
      <c r="F25" s="91"/>
      <c r="G25" s="91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8"/>
      <c r="T25" s="38"/>
      <c r="U25" s="38"/>
      <c r="V25" s="38"/>
    </row>
    <row r="26" spans="1:22" s="5" customFormat="1" x14ac:dyDescent="0.2">
      <c r="A26" s="27">
        <v>230872</v>
      </c>
      <c r="B26" s="27" t="s">
        <v>44</v>
      </c>
      <c r="C26" s="28" t="s">
        <v>326</v>
      </c>
      <c r="D26" s="27" t="s">
        <v>124</v>
      </c>
      <c r="E26" s="55">
        <v>206</v>
      </c>
      <c r="F26" s="91"/>
      <c r="G26" s="91"/>
      <c r="H26" s="39"/>
      <c r="I26" s="39">
        <v>20</v>
      </c>
      <c r="J26" s="39">
        <v>60</v>
      </c>
      <c r="K26" s="39">
        <v>60</v>
      </c>
      <c r="L26" s="39">
        <v>66</v>
      </c>
      <c r="M26" s="39"/>
      <c r="N26" s="39"/>
      <c r="O26" s="39"/>
      <c r="P26" s="39"/>
      <c r="Q26" s="39"/>
      <c r="R26" s="39"/>
      <c r="S26" s="38"/>
      <c r="T26" s="38"/>
      <c r="U26" s="38"/>
      <c r="V26" s="38"/>
    </row>
    <row r="27" spans="1:22" s="5" customFormat="1" x14ac:dyDescent="0.2">
      <c r="A27" s="27">
        <v>161536</v>
      </c>
      <c r="B27" s="27" t="s">
        <v>44</v>
      </c>
      <c r="C27" s="27" t="s">
        <v>144</v>
      </c>
      <c r="D27" s="27"/>
      <c r="E27" s="55" t="s">
        <v>145</v>
      </c>
      <c r="F27" s="91"/>
      <c r="G27" s="91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8"/>
      <c r="T27" s="38"/>
      <c r="U27" s="38"/>
      <c r="V27" s="38"/>
    </row>
    <row r="28" spans="1:22" s="5" customFormat="1" x14ac:dyDescent="0.2">
      <c r="A28" s="27">
        <v>171333</v>
      </c>
      <c r="B28" s="27" t="s">
        <v>44</v>
      </c>
      <c r="C28" s="27" t="s">
        <v>146</v>
      </c>
      <c r="D28" s="27"/>
      <c r="E28" s="55" t="s">
        <v>128</v>
      </c>
      <c r="F28" s="91"/>
      <c r="G28" s="91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8"/>
      <c r="T28" s="38"/>
      <c r="U28" s="38"/>
      <c r="V28" s="38"/>
    </row>
    <row r="29" spans="1:22" s="5" customFormat="1" x14ac:dyDescent="0.2">
      <c r="A29" s="27">
        <v>190455</v>
      </c>
      <c r="B29" s="27" t="s">
        <v>44</v>
      </c>
      <c r="C29" s="27" t="s">
        <v>147</v>
      </c>
      <c r="D29" s="27"/>
      <c r="E29" s="55" t="s">
        <v>128</v>
      </c>
      <c r="F29" s="91"/>
      <c r="G29" s="91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8"/>
      <c r="T29" s="38"/>
      <c r="U29" s="38"/>
      <c r="V29" s="38"/>
    </row>
    <row r="30" spans="1:22" s="5" customFormat="1" x14ac:dyDescent="0.2">
      <c r="A30" s="27" t="s">
        <v>150</v>
      </c>
      <c r="B30" s="27" t="s">
        <v>44</v>
      </c>
      <c r="C30" s="27" t="s">
        <v>151</v>
      </c>
      <c r="D30" s="27" t="s">
        <v>124</v>
      </c>
      <c r="E30" s="55">
        <v>6</v>
      </c>
      <c r="F30" s="91">
        <v>6</v>
      </c>
      <c r="G30" s="91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8"/>
      <c r="T30" s="38"/>
      <c r="U30" s="38"/>
      <c r="V30" s="38"/>
    </row>
    <row r="31" spans="1:22" s="5" customFormat="1" ht="32" x14ac:dyDescent="0.2">
      <c r="A31" s="26" t="s">
        <v>152</v>
      </c>
      <c r="B31" s="27" t="s">
        <v>44</v>
      </c>
      <c r="C31" s="27" t="s">
        <v>153</v>
      </c>
      <c r="D31" s="27" t="s">
        <v>124</v>
      </c>
      <c r="E31" s="55">
        <v>73</v>
      </c>
      <c r="F31" s="91">
        <v>6</v>
      </c>
      <c r="G31" s="91">
        <v>67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8"/>
      <c r="T31" s="38"/>
      <c r="U31" s="38"/>
      <c r="V31" s="38"/>
    </row>
    <row r="32" spans="1:22" s="5" customFormat="1" x14ac:dyDescent="0.2">
      <c r="A32" s="27">
        <v>211024</v>
      </c>
      <c r="B32" s="27" t="s">
        <v>44</v>
      </c>
      <c r="C32" s="27" t="s">
        <v>154</v>
      </c>
      <c r="D32" s="27" t="s">
        <v>124</v>
      </c>
      <c r="E32" s="55">
        <v>64</v>
      </c>
      <c r="F32" s="91">
        <v>49</v>
      </c>
      <c r="G32" s="91">
        <v>15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8"/>
      <c r="T32" s="38"/>
      <c r="U32" s="38"/>
      <c r="V32" s="38"/>
    </row>
    <row r="33" spans="1:23" s="5" customFormat="1" x14ac:dyDescent="0.2">
      <c r="A33" s="27" t="s">
        <v>156</v>
      </c>
      <c r="B33" s="27" t="s">
        <v>84</v>
      </c>
      <c r="C33" s="27" t="s">
        <v>157</v>
      </c>
      <c r="D33" s="27" t="s">
        <v>124</v>
      </c>
      <c r="E33" s="55">
        <v>0</v>
      </c>
      <c r="F33" s="91">
        <v>0</v>
      </c>
      <c r="G33" s="91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8">
        <v>0</v>
      </c>
      <c r="U33" s="38">
        <v>0</v>
      </c>
      <c r="V33" s="38">
        <v>0</v>
      </c>
    </row>
    <row r="34" spans="1:23" s="5" customFormat="1" x14ac:dyDescent="0.2">
      <c r="A34" s="27">
        <v>181422</v>
      </c>
      <c r="B34" s="27" t="s">
        <v>44</v>
      </c>
      <c r="C34" s="27" t="s">
        <v>158</v>
      </c>
      <c r="D34" s="27" t="s">
        <v>124</v>
      </c>
      <c r="E34" s="55">
        <v>40</v>
      </c>
      <c r="F34" s="91">
        <v>40</v>
      </c>
      <c r="G34" s="91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8"/>
      <c r="T34" s="38"/>
      <c r="U34" s="38"/>
      <c r="V34" s="38"/>
    </row>
    <row r="35" spans="1:23" s="5" customFormat="1" x14ac:dyDescent="0.2">
      <c r="A35" s="27">
        <v>203616</v>
      </c>
      <c r="B35" s="27" t="s">
        <v>44</v>
      </c>
      <c r="C35" s="27" t="s">
        <v>159</v>
      </c>
      <c r="D35" s="27" t="s">
        <v>124</v>
      </c>
      <c r="E35" s="55">
        <v>107</v>
      </c>
      <c r="F35" s="91">
        <v>97</v>
      </c>
      <c r="G35" s="91">
        <v>10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8"/>
      <c r="T35" s="38"/>
      <c r="U35" s="38"/>
      <c r="V35" s="38"/>
    </row>
    <row r="36" spans="1:23" s="5" customFormat="1" x14ac:dyDescent="0.2">
      <c r="A36" s="27">
        <v>241524</v>
      </c>
      <c r="B36" s="27" t="s">
        <v>44</v>
      </c>
      <c r="C36" s="27" t="s">
        <v>160</v>
      </c>
      <c r="D36" s="27" t="s">
        <v>124</v>
      </c>
      <c r="E36" s="55">
        <v>185</v>
      </c>
      <c r="F36" s="91"/>
      <c r="G36" s="91"/>
      <c r="H36" s="39"/>
      <c r="I36" s="39">
        <v>20</v>
      </c>
      <c r="J36" s="39">
        <v>60</v>
      </c>
      <c r="K36" s="39">
        <v>65</v>
      </c>
      <c r="L36" s="39">
        <v>40</v>
      </c>
      <c r="M36" s="39"/>
      <c r="N36" s="39"/>
      <c r="O36" s="39"/>
      <c r="P36" s="39"/>
      <c r="Q36" s="39"/>
      <c r="R36" s="39"/>
      <c r="S36" s="38"/>
      <c r="T36" s="38"/>
      <c r="U36" s="38"/>
      <c r="V36" s="38"/>
    </row>
    <row r="37" spans="1:23" s="5" customFormat="1" x14ac:dyDescent="0.2">
      <c r="A37" s="27">
        <v>223435</v>
      </c>
      <c r="B37" s="27" t="s">
        <v>44</v>
      </c>
      <c r="C37" s="27" t="s">
        <v>162</v>
      </c>
      <c r="D37" s="27" t="s">
        <v>124</v>
      </c>
      <c r="E37" s="55">
        <v>100</v>
      </c>
      <c r="F37" s="91">
        <v>6</v>
      </c>
      <c r="G37" s="91">
        <v>40</v>
      </c>
      <c r="H37" s="39">
        <v>54</v>
      </c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8"/>
      <c r="T37" s="38"/>
      <c r="U37" s="38"/>
      <c r="V37" s="38"/>
    </row>
    <row r="38" spans="1:23" s="5" customFormat="1" x14ac:dyDescent="0.2">
      <c r="A38" s="27">
        <v>221844</v>
      </c>
      <c r="B38" s="27" t="s">
        <v>44</v>
      </c>
      <c r="C38" s="27" t="s">
        <v>164</v>
      </c>
      <c r="D38" s="27" t="s">
        <v>124</v>
      </c>
      <c r="E38" s="55">
        <v>60</v>
      </c>
      <c r="F38" s="91"/>
      <c r="G38" s="91"/>
      <c r="H38" s="39">
        <v>46</v>
      </c>
      <c r="I38" s="39">
        <v>14</v>
      </c>
      <c r="J38" s="39"/>
      <c r="K38" s="39"/>
      <c r="L38" s="39"/>
      <c r="M38" s="39"/>
      <c r="N38" s="39"/>
      <c r="O38" s="39"/>
      <c r="P38" s="39"/>
      <c r="Q38" s="39"/>
      <c r="R38" s="39"/>
      <c r="S38" s="38"/>
      <c r="T38" s="38"/>
      <c r="U38" s="38"/>
      <c r="V38" s="38"/>
    </row>
    <row r="39" spans="1:23" s="3" customFormat="1" x14ac:dyDescent="0.2">
      <c r="A39" s="27">
        <v>231095</v>
      </c>
      <c r="B39" s="27" t="s">
        <v>44</v>
      </c>
      <c r="C39" s="5" t="s">
        <v>165</v>
      </c>
      <c r="D39" s="27" t="s">
        <v>124</v>
      </c>
      <c r="E39" s="144">
        <v>256</v>
      </c>
      <c r="F39" s="91"/>
      <c r="G39" s="145"/>
      <c r="H39" s="39">
        <v>88</v>
      </c>
      <c r="I39" s="39">
        <v>84</v>
      </c>
      <c r="J39" s="39">
        <v>84</v>
      </c>
      <c r="K39" s="39"/>
      <c r="L39" s="39"/>
      <c r="M39" s="39"/>
      <c r="N39" s="39"/>
      <c r="O39" s="39"/>
      <c r="P39" s="39"/>
      <c r="Q39" s="39"/>
      <c r="R39" s="39"/>
      <c r="S39" s="38"/>
      <c r="T39" s="38"/>
      <c r="U39" s="38"/>
      <c r="V39" s="38"/>
      <c r="W39" s="5"/>
    </row>
    <row r="40" spans="1:23" s="3" customFormat="1" x14ac:dyDescent="0.2">
      <c r="A40" s="27">
        <v>220175</v>
      </c>
      <c r="B40" s="27" t="s">
        <v>44</v>
      </c>
      <c r="C40" s="27" t="s">
        <v>167</v>
      </c>
      <c r="D40" s="27" t="s">
        <v>124</v>
      </c>
      <c r="E40" s="55">
        <v>157</v>
      </c>
      <c r="F40" s="91">
        <v>29</v>
      </c>
      <c r="G40" s="91">
        <v>90</v>
      </c>
      <c r="H40" s="39">
        <v>38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8"/>
      <c r="T40" s="38"/>
      <c r="U40" s="38"/>
      <c r="V40" s="38"/>
      <c r="W40" s="5"/>
    </row>
    <row r="41" spans="1:23" s="3" customFormat="1" ht="16" x14ac:dyDescent="0.2">
      <c r="A41" s="27">
        <v>242252</v>
      </c>
      <c r="B41" s="27" t="s">
        <v>50</v>
      </c>
      <c r="C41" s="83" t="s">
        <v>168</v>
      </c>
      <c r="D41" s="27" t="s">
        <v>124</v>
      </c>
      <c r="E41" s="53">
        <v>4</v>
      </c>
      <c r="F41" s="92"/>
      <c r="G41" s="92"/>
      <c r="H41" s="29"/>
      <c r="I41" s="29">
        <v>4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3" s="3" customFormat="1" ht="16" x14ac:dyDescent="0.2">
      <c r="A42" s="27" t="s">
        <v>169</v>
      </c>
      <c r="B42" s="27" t="s">
        <v>44</v>
      </c>
      <c r="C42" s="26" t="s">
        <v>170</v>
      </c>
      <c r="D42" s="27" t="s">
        <v>124</v>
      </c>
      <c r="E42" s="53">
        <v>140</v>
      </c>
      <c r="F42" s="92">
        <v>12</v>
      </c>
      <c r="G42" s="92">
        <v>90</v>
      </c>
      <c r="H42" s="29">
        <v>38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3" s="3" customFormat="1" ht="16" x14ac:dyDescent="0.2">
      <c r="A43" s="27"/>
      <c r="B43" s="27" t="s">
        <v>85</v>
      </c>
      <c r="C43" s="26" t="s">
        <v>172</v>
      </c>
      <c r="D43" s="27" t="s">
        <v>126</v>
      </c>
      <c r="E43" s="53">
        <v>600</v>
      </c>
      <c r="F43" s="92"/>
      <c r="G43" s="92"/>
      <c r="H43" s="29"/>
      <c r="I43" s="29"/>
      <c r="J43" s="29"/>
      <c r="K43" s="29"/>
      <c r="L43" s="29"/>
      <c r="M43" s="29"/>
      <c r="N43" s="29">
        <v>50</v>
      </c>
      <c r="O43" s="29">
        <v>60</v>
      </c>
      <c r="P43" s="29">
        <v>70</v>
      </c>
      <c r="Q43" s="29">
        <v>70</v>
      </c>
      <c r="R43" s="29">
        <v>70</v>
      </c>
      <c r="S43" s="29">
        <v>70</v>
      </c>
      <c r="T43" s="29">
        <v>70</v>
      </c>
      <c r="U43" s="29">
        <v>70</v>
      </c>
      <c r="V43" s="29">
        <v>70</v>
      </c>
    </row>
    <row r="44" spans="1:23" s="5" customFormat="1" x14ac:dyDescent="0.2">
      <c r="A44" s="11"/>
      <c r="B44" s="11"/>
      <c r="C44" s="11"/>
      <c r="D44" s="11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3" s="5" customFormat="1" ht="16" thickBot="1" x14ac:dyDescent="0.25">
      <c r="A45" s="14"/>
      <c r="B45" s="14"/>
      <c r="C45" s="14"/>
      <c r="D45" s="1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23" ht="16" thickTop="1" x14ac:dyDescent="0.2">
      <c r="D46" s="5"/>
      <c r="E46" t="s">
        <v>124</v>
      </c>
      <c r="F46">
        <f t="shared" ref="F46:V46" si="0">SUMIF($D4:$D43,"Permission",F4:F43)</f>
        <v>283</v>
      </c>
      <c r="G46">
        <f t="shared" si="0"/>
        <v>344</v>
      </c>
      <c r="H46">
        <f t="shared" si="0"/>
        <v>324</v>
      </c>
      <c r="I46">
        <f t="shared" si="0"/>
        <v>217</v>
      </c>
      <c r="J46">
        <f t="shared" si="0"/>
        <v>426</v>
      </c>
      <c r="K46">
        <f t="shared" si="0"/>
        <v>305</v>
      </c>
      <c r="L46">
        <f t="shared" si="0"/>
        <v>242</v>
      </c>
      <c r="M46">
        <f t="shared" si="0"/>
        <v>60</v>
      </c>
      <c r="N46">
        <f t="shared" si="0"/>
        <v>40</v>
      </c>
      <c r="O46">
        <f t="shared" si="0"/>
        <v>0</v>
      </c>
      <c r="P46">
        <f t="shared" si="0"/>
        <v>0</v>
      </c>
      <c r="Q46">
        <f t="shared" si="0"/>
        <v>0</v>
      </c>
      <c r="R46">
        <f t="shared" si="0"/>
        <v>0</v>
      </c>
      <c r="S46">
        <f t="shared" si="0"/>
        <v>0</v>
      </c>
      <c r="T46">
        <f t="shared" si="0"/>
        <v>0</v>
      </c>
      <c r="U46">
        <f t="shared" si="0"/>
        <v>0</v>
      </c>
      <c r="V46">
        <f t="shared" si="0"/>
        <v>0</v>
      </c>
    </row>
    <row r="47" spans="1:23" x14ac:dyDescent="0.2">
      <c r="D47" s="5"/>
      <c r="E47" t="s">
        <v>173</v>
      </c>
      <c r="F47">
        <f t="shared" ref="F47:V47" si="1">SUMIF($D4:$D43,"Resolution",F4:F43)</f>
        <v>0</v>
      </c>
      <c r="G47">
        <f t="shared" si="1"/>
        <v>0</v>
      </c>
      <c r="H47">
        <f t="shared" si="1"/>
        <v>0</v>
      </c>
      <c r="I47">
        <f t="shared" si="1"/>
        <v>0</v>
      </c>
      <c r="J47">
        <f t="shared" si="1"/>
        <v>10</v>
      </c>
      <c r="K47">
        <f t="shared" si="1"/>
        <v>0</v>
      </c>
      <c r="L47">
        <f t="shared" si="1"/>
        <v>0</v>
      </c>
      <c r="M47">
        <f t="shared" si="1"/>
        <v>0</v>
      </c>
      <c r="N47">
        <f t="shared" si="1"/>
        <v>0</v>
      </c>
      <c r="O47">
        <f t="shared" si="1"/>
        <v>0</v>
      </c>
      <c r="P47">
        <f t="shared" si="1"/>
        <v>0</v>
      </c>
      <c r="Q47">
        <f t="shared" si="1"/>
        <v>0</v>
      </c>
      <c r="R47">
        <f t="shared" si="1"/>
        <v>0</v>
      </c>
      <c r="S47">
        <f t="shared" si="1"/>
        <v>0</v>
      </c>
      <c r="T47">
        <f t="shared" si="1"/>
        <v>0</v>
      </c>
      <c r="U47">
        <f t="shared" si="1"/>
        <v>0</v>
      </c>
      <c r="V47">
        <f t="shared" si="1"/>
        <v>0</v>
      </c>
    </row>
    <row r="48" spans="1:23" x14ac:dyDescent="0.2">
      <c r="D48" s="5"/>
      <c r="E48" t="s">
        <v>126</v>
      </c>
      <c r="F48">
        <f t="shared" ref="F48:V48" si="2">SUMIF($D4:$D43,"Other",F4:F43)</f>
        <v>0</v>
      </c>
      <c r="G48">
        <f t="shared" si="2"/>
        <v>0</v>
      </c>
      <c r="H48">
        <f t="shared" si="2"/>
        <v>0</v>
      </c>
      <c r="I48">
        <f t="shared" si="2"/>
        <v>0</v>
      </c>
      <c r="J48">
        <f t="shared" si="2"/>
        <v>0</v>
      </c>
      <c r="K48">
        <f t="shared" si="2"/>
        <v>30</v>
      </c>
      <c r="L48">
        <f t="shared" si="2"/>
        <v>50</v>
      </c>
      <c r="M48">
        <f t="shared" si="2"/>
        <v>50</v>
      </c>
      <c r="N48">
        <f t="shared" si="2"/>
        <v>100</v>
      </c>
      <c r="O48">
        <f t="shared" si="2"/>
        <v>110</v>
      </c>
      <c r="P48">
        <f t="shared" si="2"/>
        <v>120</v>
      </c>
      <c r="Q48">
        <f t="shared" si="2"/>
        <v>90</v>
      </c>
      <c r="R48">
        <f t="shared" si="2"/>
        <v>70</v>
      </c>
      <c r="S48">
        <f t="shared" si="2"/>
        <v>70</v>
      </c>
      <c r="T48">
        <f t="shared" si="2"/>
        <v>70</v>
      </c>
      <c r="U48">
        <f t="shared" si="2"/>
        <v>70</v>
      </c>
      <c r="V48">
        <f t="shared" si="2"/>
        <v>70</v>
      </c>
    </row>
    <row r="49" spans="2:22" x14ac:dyDescent="0.2">
      <c r="D49" s="5"/>
      <c r="E49" t="s">
        <v>36</v>
      </c>
      <c r="F49">
        <f>SUM(F46:F48)</f>
        <v>283</v>
      </c>
      <c r="G49">
        <f t="shared" ref="G49:V49" si="3">SUM(G46:G48)</f>
        <v>344</v>
      </c>
      <c r="H49">
        <f t="shared" si="3"/>
        <v>324</v>
      </c>
      <c r="I49">
        <f t="shared" si="3"/>
        <v>217</v>
      </c>
      <c r="J49">
        <f t="shared" si="3"/>
        <v>436</v>
      </c>
      <c r="K49">
        <f t="shared" si="3"/>
        <v>335</v>
      </c>
      <c r="L49">
        <f t="shared" si="3"/>
        <v>292</v>
      </c>
      <c r="M49">
        <f t="shared" si="3"/>
        <v>110</v>
      </c>
      <c r="N49">
        <f t="shared" si="3"/>
        <v>140</v>
      </c>
      <c r="O49">
        <f t="shared" si="3"/>
        <v>110</v>
      </c>
      <c r="P49">
        <f t="shared" si="3"/>
        <v>120</v>
      </c>
      <c r="Q49">
        <f t="shared" si="3"/>
        <v>90</v>
      </c>
      <c r="R49">
        <f t="shared" si="3"/>
        <v>70</v>
      </c>
      <c r="S49">
        <f t="shared" si="3"/>
        <v>70</v>
      </c>
      <c r="T49">
        <f t="shared" si="3"/>
        <v>70</v>
      </c>
      <c r="U49">
        <f t="shared" si="3"/>
        <v>70</v>
      </c>
      <c r="V49">
        <f t="shared" si="3"/>
        <v>70</v>
      </c>
    </row>
    <row r="51" spans="2:22" x14ac:dyDescent="0.2">
      <c r="B51" s="2" t="s">
        <v>83</v>
      </c>
      <c r="D51" s="2" t="s">
        <v>174</v>
      </c>
    </row>
    <row r="52" spans="2:22" x14ac:dyDescent="0.2">
      <c r="B52" s="2" t="s">
        <v>50</v>
      </c>
      <c r="D52" s="2" t="s">
        <v>124</v>
      </c>
    </row>
    <row r="53" spans="2:22" x14ac:dyDescent="0.2">
      <c r="B53" s="2" t="s">
        <v>84</v>
      </c>
      <c r="D53" s="2" t="s">
        <v>173</v>
      </c>
    </row>
    <row r="54" spans="2:22" x14ac:dyDescent="0.2">
      <c r="B54" s="2" t="s">
        <v>44</v>
      </c>
      <c r="D54" s="2" t="s">
        <v>126</v>
      </c>
    </row>
    <row r="55" spans="2:22" x14ac:dyDescent="0.2">
      <c r="B55" s="2" t="s">
        <v>58</v>
      </c>
    </row>
    <row r="56" spans="2:22" x14ac:dyDescent="0.2">
      <c r="B56" s="2" t="s">
        <v>85</v>
      </c>
    </row>
    <row r="57" spans="2:22" x14ac:dyDescent="0.2">
      <c r="B57" s="2" t="s">
        <v>86</v>
      </c>
    </row>
  </sheetData>
  <autoFilter ref="A3:W3" xr:uid="{00000000-0001-0000-0400-000000000000}">
    <sortState xmlns:xlrd2="http://schemas.microsoft.com/office/spreadsheetml/2017/richdata2" ref="A4:W43">
      <sortCondition sortBy="cellColor" ref="C3" dxfId="0"/>
    </sortState>
  </autoFilter>
  <dataValidations count="2">
    <dataValidation type="list" allowBlank="1" showInputMessage="1" showErrorMessage="1" sqref="B4:B45" xr:uid="{00000000-0002-0000-0400-000001000000}">
      <formula1>$B$52:$B$57</formula1>
    </dataValidation>
    <dataValidation type="list" allowBlank="1" showInputMessage="1" showErrorMessage="1" sqref="D4:D43" xr:uid="{BD5B8771-9B4B-4912-ADF8-639708ED6CEE}">
      <formula1>$D$52:$D$54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9"/>
  <sheetViews>
    <sheetView zoomScale="70" zoomScaleNormal="70" workbookViewId="0">
      <pane ySplit="3" topLeftCell="A4" activePane="bottomLeft" state="frozen"/>
      <selection pane="bottomLeft" activeCell="C16" sqref="C16"/>
    </sheetView>
  </sheetViews>
  <sheetFormatPr baseColWidth="10" defaultColWidth="8.83203125" defaultRowHeight="15" x14ac:dyDescent="0.2"/>
  <cols>
    <col min="1" max="1" width="29.1640625" customWidth="1"/>
    <col min="2" max="2" width="20.83203125" customWidth="1"/>
    <col min="3" max="3" width="65" customWidth="1"/>
    <col min="4" max="4" width="29.5" customWidth="1"/>
    <col min="5" max="5" width="20.5" customWidth="1"/>
    <col min="6" max="12" width="10.6640625" bestFit="1" customWidth="1"/>
    <col min="13" max="14" width="10.1640625" bestFit="1" customWidth="1"/>
    <col min="15" max="22" width="10.6640625" bestFit="1" customWidth="1"/>
  </cols>
  <sheetData>
    <row r="1" spans="1:22" x14ac:dyDescent="0.2">
      <c r="A1" t="s">
        <v>175</v>
      </c>
    </row>
    <row r="3" spans="1:22" ht="33" thickBot="1" x14ac:dyDescent="0.25">
      <c r="A3" s="1" t="s">
        <v>120</v>
      </c>
      <c r="B3" s="1" t="s">
        <v>42</v>
      </c>
      <c r="C3" s="1" t="s">
        <v>43</v>
      </c>
      <c r="D3" s="1" t="s">
        <v>121</v>
      </c>
      <c r="E3" s="47" t="s">
        <v>1</v>
      </c>
      <c r="F3" s="136" t="s">
        <v>2</v>
      </c>
      <c r="G3" s="136" t="s">
        <v>3</v>
      </c>
      <c r="H3" s="137" t="s">
        <v>4</v>
      </c>
      <c r="I3" s="137" t="s">
        <v>5</v>
      </c>
      <c r="J3" s="137" t="s">
        <v>6</v>
      </c>
      <c r="K3" s="137" t="s">
        <v>7</v>
      </c>
      <c r="L3" s="137" t="s">
        <v>8</v>
      </c>
      <c r="M3" s="137" t="s">
        <v>9</v>
      </c>
      <c r="N3" s="137" t="s">
        <v>10</v>
      </c>
      <c r="O3" s="137" t="s">
        <v>11</v>
      </c>
      <c r="P3" s="137" t="s">
        <v>12</v>
      </c>
      <c r="Q3" s="137" t="s">
        <v>13</v>
      </c>
      <c r="R3" s="137" t="s">
        <v>14</v>
      </c>
      <c r="S3" s="137" t="s">
        <v>15</v>
      </c>
      <c r="T3" s="137" t="s">
        <v>16</v>
      </c>
      <c r="U3" s="137" t="s">
        <v>17</v>
      </c>
      <c r="V3" s="137" t="s">
        <v>18</v>
      </c>
    </row>
    <row r="4" spans="1:22" ht="16" thickTop="1" x14ac:dyDescent="0.2">
      <c r="A4" s="35" t="s">
        <v>202</v>
      </c>
      <c r="B4" s="35" t="s">
        <v>44</v>
      </c>
      <c r="C4" s="35" t="s">
        <v>203</v>
      </c>
      <c r="D4" s="42"/>
      <c r="E4" s="52" t="s">
        <v>140</v>
      </c>
      <c r="F4" s="94"/>
      <c r="G4" s="94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x14ac:dyDescent="0.2">
      <c r="A5" s="35">
        <v>152163</v>
      </c>
      <c r="B5" s="35" t="s">
        <v>50</v>
      </c>
      <c r="C5" s="35" t="s">
        <v>201</v>
      </c>
      <c r="D5" s="42"/>
      <c r="E5" s="52" t="s">
        <v>140</v>
      </c>
      <c r="F5" s="94"/>
      <c r="G5" s="9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x14ac:dyDescent="0.2">
      <c r="A6" s="35" t="s">
        <v>197</v>
      </c>
      <c r="B6" s="35" t="s">
        <v>44</v>
      </c>
      <c r="C6" s="35" t="s">
        <v>198</v>
      </c>
      <c r="D6" s="42"/>
      <c r="E6" s="52" t="s">
        <v>128</v>
      </c>
      <c r="F6" s="94"/>
      <c r="G6" s="9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s="6" customFormat="1" x14ac:dyDescent="0.2">
      <c r="A7" s="35" t="s">
        <v>211</v>
      </c>
      <c r="B7" s="35" t="s">
        <v>44</v>
      </c>
      <c r="C7" s="35" t="s">
        <v>212</v>
      </c>
      <c r="D7" s="42"/>
      <c r="E7" s="52" t="s">
        <v>185</v>
      </c>
      <c r="F7" s="94"/>
      <c r="G7" s="94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s="6" customFormat="1" ht="32" x14ac:dyDescent="0.2">
      <c r="A8" s="34" t="s">
        <v>190</v>
      </c>
      <c r="B8" s="35" t="s">
        <v>44</v>
      </c>
      <c r="C8" s="35" t="s">
        <v>191</v>
      </c>
      <c r="D8" s="42" t="s">
        <v>124</v>
      </c>
      <c r="E8" s="52">
        <v>6</v>
      </c>
      <c r="F8" s="94">
        <v>6</v>
      </c>
      <c r="G8" s="9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s="6" customFormat="1" ht="16" x14ac:dyDescent="0.2">
      <c r="A9" s="27"/>
      <c r="B9" s="35" t="s">
        <v>85</v>
      </c>
      <c r="C9" s="26" t="s">
        <v>214</v>
      </c>
      <c r="D9" s="42" t="s">
        <v>126</v>
      </c>
      <c r="E9" s="53">
        <v>175</v>
      </c>
      <c r="F9" s="94"/>
      <c r="G9" s="94"/>
      <c r="H9" s="35"/>
      <c r="I9" s="35"/>
      <c r="J9" s="35"/>
      <c r="K9" s="42">
        <v>25</v>
      </c>
      <c r="L9" s="29">
        <v>35</v>
      </c>
      <c r="M9" s="29">
        <v>40</v>
      </c>
      <c r="N9" s="29">
        <v>40</v>
      </c>
      <c r="O9" s="29">
        <v>35</v>
      </c>
      <c r="P9" s="29"/>
      <c r="Q9" s="29"/>
      <c r="R9" s="29"/>
      <c r="S9" s="29"/>
      <c r="T9" s="29"/>
      <c r="U9" s="29"/>
      <c r="V9" s="29"/>
    </row>
    <row r="10" spans="1:22" s="6" customFormat="1" x14ac:dyDescent="0.2">
      <c r="A10" s="35">
        <v>223333</v>
      </c>
      <c r="B10" s="35" t="s">
        <v>44</v>
      </c>
      <c r="C10" s="43" t="s">
        <v>348</v>
      </c>
      <c r="D10" s="42" t="s">
        <v>124</v>
      </c>
      <c r="E10" s="52">
        <v>7</v>
      </c>
      <c r="F10" s="94"/>
      <c r="G10" s="94"/>
      <c r="H10" s="35"/>
      <c r="I10" s="35">
        <v>7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s="6" customFormat="1" ht="16" x14ac:dyDescent="0.2">
      <c r="A11" s="27"/>
      <c r="B11" s="35" t="s">
        <v>86</v>
      </c>
      <c r="C11" s="26" t="s">
        <v>213</v>
      </c>
      <c r="D11" s="42" t="s">
        <v>126</v>
      </c>
      <c r="E11" s="53">
        <v>191</v>
      </c>
      <c r="F11" s="94"/>
      <c r="G11" s="94"/>
      <c r="H11" s="72"/>
      <c r="I11" s="72"/>
      <c r="J11" s="72"/>
      <c r="K11" s="29">
        <v>20</v>
      </c>
      <c r="L11" s="29">
        <v>30</v>
      </c>
      <c r="M11" s="29">
        <v>40</v>
      </c>
      <c r="N11" s="29">
        <v>40</v>
      </c>
      <c r="O11" s="29">
        <v>40</v>
      </c>
      <c r="P11" s="29">
        <v>21</v>
      </c>
      <c r="Q11" s="29"/>
      <c r="R11" s="29"/>
      <c r="S11" s="29"/>
      <c r="T11" s="29"/>
      <c r="U11" s="29"/>
      <c r="V11" s="29"/>
    </row>
    <row r="12" spans="1:22" s="6" customFormat="1" x14ac:dyDescent="0.2">
      <c r="A12" s="35" t="s">
        <v>195</v>
      </c>
      <c r="B12" s="35" t="s">
        <v>44</v>
      </c>
      <c r="C12" s="35" t="s">
        <v>196</v>
      </c>
      <c r="D12" s="42"/>
      <c r="E12" s="52" t="s">
        <v>132</v>
      </c>
      <c r="F12" s="94"/>
      <c r="G12" s="9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s="6" customFormat="1" x14ac:dyDescent="0.2">
      <c r="A13" s="35" t="s">
        <v>193</v>
      </c>
      <c r="B13" s="35" t="s">
        <v>44</v>
      </c>
      <c r="C13" s="35" t="s">
        <v>194</v>
      </c>
      <c r="D13" s="42"/>
      <c r="E13" s="52" t="s">
        <v>185</v>
      </c>
      <c r="F13" s="94"/>
      <c r="G13" s="9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s="6" customFormat="1" x14ac:dyDescent="0.2">
      <c r="A14" s="35" t="s">
        <v>204</v>
      </c>
      <c r="B14" s="35" t="s">
        <v>44</v>
      </c>
      <c r="C14" s="35" t="s">
        <v>205</v>
      </c>
      <c r="D14" s="42"/>
      <c r="E14" s="52" t="s">
        <v>206</v>
      </c>
      <c r="F14" s="94"/>
      <c r="G14" s="9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s="6" customFormat="1" x14ac:dyDescent="0.2">
      <c r="A15" s="138">
        <v>161255</v>
      </c>
      <c r="B15" s="35" t="s">
        <v>44</v>
      </c>
      <c r="C15" s="35" t="s">
        <v>192</v>
      </c>
      <c r="D15" s="42"/>
      <c r="E15" s="52" t="s">
        <v>145</v>
      </c>
      <c r="F15" s="94"/>
      <c r="G15" s="9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s="6" customFormat="1" x14ac:dyDescent="0.2">
      <c r="A16" s="35" t="s">
        <v>183</v>
      </c>
      <c r="B16" s="35" t="s">
        <v>44</v>
      </c>
      <c r="C16" s="43" t="s">
        <v>184</v>
      </c>
      <c r="D16" s="42"/>
      <c r="E16" s="57" t="s">
        <v>185</v>
      </c>
      <c r="F16" s="94"/>
      <c r="G16" s="9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s="6" customFormat="1" x14ac:dyDescent="0.2">
      <c r="A17" s="35" t="s">
        <v>186</v>
      </c>
      <c r="B17" s="35" t="s">
        <v>44</v>
      </c>
      <c r="C17" s="43" t="s">
        <v>187</v>
      </c>
      <c r="D17" s="42" t="s">
        <v>124</v>
      </c>
      <c r="E17" s="52">
        <v>171</v>
      </c>
      <c r="F17" s="94">
        <v>129</v>
      </c>
      <c r="G17" s="94">
        <v>40</v>
      </c>
      <c r="H17" s="35">
        <v>2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s="6" customFormat="1" ht="32" x14ac:dyDescent="0.2">
      <c r="A18" s="35" t="s">
        <v>180</v>
      </c>
      <c r="B18" s="35" t="s">
        <v>84</v>
      </c>
      <c r="C18" s="147" t="s">
        <v>359</v>
      </c>
      <c r="D18" s="42"/>
      <c r="E18" s="52" t="s">
        <v>360</v>
      </c>
      <c r="F18" s="94">
        <v>0</v>
      </c>
      <c r="G18" s="94">
        <v>0</v>
      </c>
      <c r="H18" s="43">
        <v>0</v>
      </c>
      <c r="I18" s="43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/>
      <c r="P18" s="35"/>
      <c r="Q18" s="35"/>
      <c r="R18" s="35"/>
      <c r="S18" s="35"/>
      <c r="T18" s="35"/>
      <c r="U18" s="35"/>
      <c r="V18" s="35"/>
    </row>
    <row r="19" spans="1:22" s="6" customFormat="1" x14ac:dyDescent="0.2">
      <c r="A19" s="35" t="s">
        <v>188</v>
      </c>
      <c r="B19" s="35" t="s">
        <v>44</v>
      </c>
      <c r="C19" s="43" t="s">
        <v>189</v>
      </c>
      <c r="D19" s="42"/>
      <c r="E19" s="52" t="s">
        <v>185</v>
      </c>
      <c r="F19" s="94"/>
      <c r="G19" s="9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s="6" customFormat="1" x14ac:dyDescent="0.2">
      <c r="A20" s="35">
        <v>222304</v>
      </c>
      <c r="B20" s="35" t="s">
        <v>50</v>
      </c>
      <c r="C20" s="35" t="s">
        <v>210</v>
      </c>
      <c r="D20" s="42" t="s">
        <v>124</v>
      </c>
      <c r="E20" s="52">
        <v>6</v>
      </c>
      <c r="F20" s="94">
        <v>0</v>
      </c>
      <c r="G20" s="94">
        <v>0</v>
      </c>
      <c r="H20" s="35">
        <v>0</v>
      </c>
      <c r="I20" s="35">
        <v>0</v>
      </c>
      <c r="J20" s="35">
        <v>6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s="6" customFormat="1" ht="16" x14ac:dyDescent="0.2">
      <c r="A21" s="27">
        <v>214089</v>
      </c>
      <c r="B21" s="35" t="s">
        <v>50</v>
      </c>
      <c r="C21" s="26" t="s">
        <v>215</v>
      </c>
      <c r="D21" s="42" t="s">
        <v>124</v>
      </c>
      <c r="E21" s="53">
        <v>1</v>
      </c>
      <c r="F21" s="92">
        <v>0</v>
      </c>
      <c r="G21" s="92">
        <v>0</v>
      </c>
      <c r="H21" s="29">
        <v>0</v>
      </c>
      <c r="I21" s="29">
        <v>1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s="6" customFormat="1" x14ac:dyDescent="0.2">
      <c r="A22" s="35" t="s">
        <v>178</v>
      </c>
      <c r="B22" s="35" t="s">
        <v>44</v>
      </c>
      <c r="C22" s="35" t="s">
        <v>179</v>
      </c>
      <c r="D22" s="42"/>
      <c r="E22" s="56" t="s">
        <v>140</v>
      </c>
      <c r="F22" s="93"/>
      <c r="G22" s="93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2" s="6" customFormat="1" x14ac:dyDescent="0.2">
      <c r="A23" s="35" t="s">
        <v>207</v>
      </c>
      <c r="B23" s="35" t="s">
        <v>44</v>
      </c>
      <c r="C23" s="35" t="s">
        <v>208</v>
      </c>
      <c r="D23" s="42"/>
      <c r="E23" s="52" t="s">
        <v>209</v>
      </c>
      <c r="F23" s="94"/>
      <c r="G23" s="9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s="6" customFormat="1" x14ac:dyDescent="0.2">
      <c r="A24" s="42">
        <v>162332</v>
      </c>
      <c r="B24" s="42" t="s">
        <v>50</v>
      </c>
      <c r="C24" s="42" t="s">
        <v>177</v>
      </c>
      <c r="D24" s="42"/>
      <c r="E24" s="56" t="s">
        <v>140</v>
      </c>
      <c r="F24" s="93"/>
      <c r="G24" s="93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s="3" customFormat="1" ht="16" x14ac:dyDescent="0.2">
      <c r="A25" s="27">
        <v>210641</v>
      </c>
      <c r="B25" s="35" t="s">
        <v>50</v>
      </c>
      <c r="C25" s="26" t="s">
        <v>216</v>
      </c>
      <c r="D25" s="42"/>
      <c r="E25" s="52" t="s">
        <v>185</v>
      </c>
      <c r="F25" s="92"/>
      <c r="G25" s="92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s="3" customFormat="1" x14ac:dyDescent="0.2">
      <c r="A26" s="35" t="s">
        <v>199</v>
      </c>
      <c r="B26" s="35" t="s">
        <v>50</v>
      </c>
      <c r="C26" s="35" t="s">
        <v>200</v>
      </c>
      <c r="D26" s="42"/>
      <c r="E26" s="52" t="s">
        <v>140</v>
      </c>
      <c r="F26" s="94"/>
      <c r="G26" s="9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s="3" customFormat="1" x14ac:dyDescent="0.2">
      <c r="A27" s="42">
        <v>181499</v>
      </c>
      <c r="B27" s="42" t="s">
        <v>50</v>
      </c>
      <c r="C27" s="42" t="s">
        <v>176</v>
      </c>
      <c r="D27" s="42" t="s">
        <v>124</v>
      </c>
      <c r="E27" s="56">
        <v>58</v>
      </c>
      <c r="F27" s="93">
        <v>58</v>
      </c>
      <c r="G27" s="93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</row>
    <row r="28" spans="1:22" s="3" customFormat="1" ht="32" x14ac:dyDescent="0.2">
      <c r="A28" s="35" t="s">
        <v>181</v>
      </c>
      <c r="B28" s="35" t="s">
        <v>44</v>
      </c>
      <c r="C28" s="147" t="s">
        <v>182</v>
      </c>
      <c r="D28" s="42"/>
      <c r="E28" s="52" t="s">
        <v>145</v>
      </c>
      <c r="F28" s="94"/>
      <c r="G28" s="94"/>
      <c r="H28" s="43"/>
      <c r="I28" s="43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2" s="3" customFormat="1" x14ac:dyDescent="0.2">
      <c r="A29" s="22"/>
      <c r="B29" s="22"/>
      <c r="C29" s="22"/>
      <c r="D29" s="2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s="3" customFormat="1" ht="16" thickBot="1" x14ac:dyDescent="0.25">
      <c r="A30" s="14"/>
      <c r="B30" s="14"/>
      <c r="C30" s="15"/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ht="16" thickTop="1" x14ac:dyDescent="0.2">
      <c r="E31" t="s">
        <v>217</v>
      </c>
      <c r="F31">
        <f t="shared" ref="F31:V31" si="0">SUMIF($D4:$D28,"Permission",F4:F28)</f>
        <v>193</v>
      </c>
      <c r="G31">
        <f t="shared" si="0"/>
        <v>40</v>
      </c>
      <c r="H31">
        <f t="shared" si="0"/>
        <v>2</v>
      </c>
      <c r="I31">
        <f t="shared" si="0"/>
        <v>8</v>
      </c>
      <c r="J31">
        <f t="shared" si="0"/>
        <v>6</v>
      </c>
      <c r="K31">
        <f t="shared" si="0"/>
        <v>0</v>
      </c>
      <c r="L31">
        <f t="shared" si="0"/>
        <v>0</v>
      </c>
      <c r="M31">
        <f t="shared" si="0"/>
        <v>0</v>
      </c>
      <c r="N31">
        <f t="shared" si="0"/>
        <v>0</v>
      </c>
      <c r="O31">
        <f t="shared" si="0"/>
        <v>0</v>
      </c>
      <c r="P31">
        <f t="shared" si="0"/>
        <v>0</v>
      </c>
      <c r="Q31">
        <f t="shared" si="0"/>
        <v>0</v>
      </c>
      <c r="R31">
        <f t="shared" si="0"/>
        <v>0</v>
      </c>
      <c r="S31">
        <f t="shared" si="0"/>
        <v>0</v>
      </c>
      <c r="T31">
        <f t="shared" si="0"/>
        <v>0</v>
      </c>
      <c r="U31">
        <f t="shared" si="0"/>
        <v>0</v>
      </c>
      <c r="V31">
        <f t="shared" si="0"/>
        <v>0</v>
      </c>
    </row>
    <row r="32" spans="1:22" x14ac:dyDescent="0.2">
      <c r="E32" t="s">
        <v>173</v>
      </c>
      <c r="F32">
        <f t="shared" ref="F32:V32" si="1">SUMIF($D4:$D28,"Resolution",F4:F28)</f>
        <v>0</v>
      </c>
      <c r="G32">
        <f t="shared" si="1"/>
        <v>0</v>
      </c>
      <c r="H32">
        <f t="shared" si="1"/>
        <v>0</v>
      </c>
      <c r="I32">
        <f t="shared" si="1"/>
        <v>0</v>
      </c>
      <c r="J32">
        <f t="shared" si="1"/>
        <v>0</v>
      </c>
      <c r="K32">
        <f t="shared" si="1"/>
        <v>0</v>
      </c>
      <c r="L32">
        <f t="shared" si="1"/>
        <v>0</v>
      </c>
      <c r="M32">
        <f t="shared" si="1"/>
        <v>0</v>
      </c>
      <c r="N32">
        <f t="shared" si="1"/>
        <v>0</v>
      </c>
      <c r="O32">
        <f t="shared" si="1"/>
        <v>0</v>
      </c>
      <c r="P32">
        <f t="shared" si="1"/>
        <v>0</v>
      </c>
      <c r="Q32">
        <f t="shared" si="1"/>
        <v>0</v>
      </c>
      <c r="R32">
        <f t="shared" si="1"/>
        <v>0</v>
      </c>
      <c r="S32">
        <f t="shared" si="1"/>
        <v>0</v>
      </c>
      <c r="T32">
        <f t="shared" si="1"/>
        <v>0</v>
      </c>
      <c r="U32">
        <f t="shared" si="1"/>
        <v>0</v>
      </c>
      <c r="V32">
        <f t="shared" si="1"/>
        <v>0</v>
      </c>
    </row>
    <row r="33" spans="2:22" x14ac:dyDescent="0.2">
      <c r="B33" s="2" t="s">
        <v>83</v>
      </c>
      <c r="E33" t="s">
        <v>126</v>
      </c>
      <c r="F33">
        <f t="shared" ref="F33:V33" si="2">SUMIF($D4:$D28,"Other",F4:F28)</f>
        <v>0</v>
      </c>
      <c r="G33">
        <f t="shared" si="2"/>
        <v>0</v>
      </c>
      <c r="H33">
        <f t="shared" si="2"/>
        <v>0</v>
      </c>
      <c r="I33">
        <f t="shared" si="2"/>
        <v>0</v>
      </c>
      <c r="J33">
        <f t="shared" si="2"/>
        <v>0</v>
      </c>
      <c r="K33">
        <f t="shared" si="2"/>
        <v>45</v>
      </c>
      <c r="L33">
        <f t="shared" si="2"/>
        <v>65</v>
      </c>
      <c r="M33">
        <f t="shared" si="2"/>
        <v>80</v>
      </c>
      <c r="N33">
        <f t="shared" si="2"/>
        <v>80</v>
      </c>
      <c r="O33">
        <f t="shared" si="2"/>
        <v>75</v>
      </c>
      <c r="P33">
        <f t="shared" si="2"/>
        <v>21</v>
      </c>
      <c r="Q33">
        <f t="shared" si="2"/>
        <v>0</v>
      </c>
      <c r="R33">
        <f t="shared" si="2"/>
        <v>0</v>
      </c>
      <c r="S33">
        <f t="shared" si="2"/>
        <v>0</v>
      </c>
      <c r="T33">
        <f t="shared" si="2"/>
        <v>0</v>
      </c>
      <c r="U33">
        <f t="shared" si="2"/>
        <v>0</v>
      </c>
      <c r="V33">
        <f t="shared" si="2"/>
        <v>0</v>
      </c>
    </row>
    <row r="34" spans="2:22" x14ac:dyDescent="0.2">
      <c r="B34" s="2" t="s">
        <v>50</v>
      </c>
      <c r="E34" t="s">
        <v>36</v>
      </c>
      <c r="F34">
        <f>SUM(F31:F33)</f>
        <v>193</v>
      </c>
      <c r="G34">
        <f t="shared" ref="G34:V34" si="3">SUM(G31:G33)</f>
        <v>40</v>
      </c>
      <c r="H34">
        <f t="shared" si="3"/>
        <v>2</v>
      </c>
      <c r="I34">
        <f t="shared" si="3"/>
        <v>8</v>
      </c>
      <c r="J34">
        <f t="shared" si="3"/>
        <v>6</v>
      </c>
      <c r="K34">
        <f t="shared" si="3"/>
        <v>45</v>
      </c>
      <c r="L34">
        <f t="shared" si="3"/>
        <v>65</v>
      </c>
      <c r="M34">
        <f t="shared" si="3"/>
        <v>80</v>
      </c>
      <c r="N34">
        <f t="shared" si="3"/>
        <v>80</v>
      </c>
      <c r="O34">
        <f t="shared" si="3"/>
        <v>75</v>
      </c>
      <c r="P34">
        <f t="shared" si="3"/>
        <v>21</v>
      </c>
      <c r="Q34">
        <f t="shared" si="3"/>
        <v>0</v>
      </c>
      <c r="R34">
        <f t="shared" si="3"/>
        <v>0</v>
      </c>
      <c r="S34">
        <f t="shared" si="3"/>
        <v>0</v>
      </c>
      <c r="T34">
        <f t="shared" si="3"/>
        <v>0</v>
      </c>
      <c r="U34">
        <f t="shared" si="3"/>
        <v>0</v>
      </c>
      <c r="V34">
        <f t="shared" si="3"/>
        <v>0</v>
      </c>
    </row>
    <row r="35" spans="2:22" x14ac:dyDescent="0.2">
      <c r="B35" s="2" t="s">
        <v>84</v>
      </c>
    </row>
    <row r="36" spans="2:22" x14ac:dyDescent="0.2">
      <c r="B36" s="2" t="s">
        <v>44</v>
      </c>
      <c r="D36" s="2" t="s">
        <v>174</v>
      </c>
    </row>
    <row r="37" spans="2:22" x14ac:dyDescent="0.2">
      <c r="B37" s="2" t="s">
        <v>58</v>
      </c>
      <c r="D37" s="2" t="s">
        <v>124</v>
      </c>
    </row>
    <row r="38" spans="2:22" x14ac:dyDescent="0.2">
      <c r="B38" s="2" t="s">
        <v>85</v>
      </c>
      <c r="D38" s="2" t="s">
        <v>173</v>
      </c>
    </row>
    <row r="39" spans="2:22" x14ac:dyDescent="0.2">
      <c r="B39" s="2" t="s">
        <v>86</v>
      </c>
      <c r="D39" s="2" t="s">
        <v>126</v>
      </c>
    </row>
  </sheetData>
  <autoFilter ref="A3:V3" xr:uid="{00000000-0001-0000-0500-000000000000}">
    <sortState xmlns:xlrd2="http://schemas.microsoft.com/office/spreadsheetml/2017/richdata2" ref="A4:V28">
      <sortCondition ref="C3"/>
    </sortState>
  </autoFilter>
  <dataValidations count="2">
    <dataValidation type="list" allowBlank="1" showInputMessage="1" showErrorMessage="1" sqref="B4:B30" xr:uid="{00000000-0002-0000-0500-000001000000}">
      <formula1>$B$34:$B$39</formula1>
    </dataValidation>
    <dataValidation type="list" allowBlank="1" showInputMessage="1" showErrorMessage="1" sqref="D4:D28" xr:uid="{05D17483-66EE-4CBE-A51B-005A1AF9D8E8}">
      <formula1>$D$37:$D$39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7"/>
  <sheetViews>
    <sheetView zoomScale="70" zoomScaleNormal="70" workbookViewId="0">
      <pane ySplit="3" topLeftCell="A4" activePane="bottomLeft" state="frozen"/>
      <selection pane="bottomLeft" activeCell="C21" sqref="C21"/>
    </sheetView>
  </sheetViews>
  <sheetFormatPr baseColWidth="10" defaultColWidth="8.83203125" defaultRowHeight="15" x14ac:dyDescent="0.2"/>
  <cols>
    <col min="1" max="1" width="48.83203125" bestFit="1" customWidth="1"/>
    <col min="2" max="2" width="21" customWidth="1"/>
    <col min="3" max="3" width="66" bestFit="1" customWidth="1"/>
    <col min="4" max="4" width="24.5" customWidth="1"/>
    <col min="5" max="5" width="20" bestFit="1" customWidth="1"/>
    <col min="20" max="20" width="12.5" bestFit="1" customWidth="1"/>
  </cols>
  <sheetData>
    <row r="1" spans="1:22" x14ac:dyDescent="0.2">
      <c r="A1" t="s">
        <v>218</v>
      </c>
    </row>
    <row r="3" spans="1:22" ht="33" thickBot="1" x14ac:dyDescent="0.25">
      <c r="A3" s="1" t="s">
        <v>120</v>
      </c>
      <c r="B3" s="1" t="s">
        <v>42</v>
      </c>
      <c r="C3" s="1" t="s">
        <v>43</v>
      </c>
      <c r="D3" s="1" t="s">
        <v>121</v>
      </c>
      <c r="E3" s="47" t="s">
        <v>1</v>
      </c>
      <c r="F3" s="89" t="s">
        <v>2</v>
      </c>
      <c r="G3" s="89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  <c r="T3" s="1" t="s">
        <v>16</v>
      </c>
      <c r="U3" s="1" t="s">
        <v>17</v>
      </c>
      <c r="V3" s="1" t="s">
        <v>18</v>
      </c>
    </row>
    <row r="4" spans="1:22" s="5" customFormat="1" ht="16" thickTop="1" x14ac:dyDescent="0.2">
      <c r="A4" s="36" t="s">
        <v>219</v>
      </c>
      <c r="B4" s="37" t="s">
        <v>84</v>
      </c>
      <c r="C4" s="36" t="s">
        <v>220</v>
      </c>
      <c r="D4" s="36"/>
      <c r="E4" s="54" t="s">
        <v>221</v>
      </c>
      <c r="F4" s="95"/>
      <c r="G4" s="95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2" s="5" customFormat="1" x14ac:dyDescent="0.2">
      <c r="A5" s="27" t="s">
        <v>222</v>
      </c>
      <c r="B5" s="35" t="s">
        <v>44</v>
      </c>
      <c r="C5" s="27" t="s">
        <v>223</v>
      </c>
      <c r="D5" s="27"/>
      <c r="E5" s="55" t="s">
        <v>224</v>
      </c>
      <c r="F5" s="96"/>
      <c r="G5" s="96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s="5" customFormat="1" x14ac:dyDescent="0.2">
      <c r="A6" s="27" t="s">
        <v>225</v>
      </c>
      <c r="B6" s="35" t="s">
        <v>44</v>
      </c>
      <c r="C6" s="27" t="s">
        <v>226</v>
      </c>
      <c r="D6" s="27"/>
      <c r="E6" s="55" t="s">
        <v>185</v>
      </c>
      <c r="F6" s="96"/>
      <c r="G6" s="96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2" s="5" customFormat="1" x14ac:dyDescent="0.2">
      <c r="A7" s="27" t="s">
        <v>227</v>
      </c>
      <c r="B7" s="35" t="s">
        <v>44</v>
      </c>
      <c r="C7" s="27" t="s">
        <v>228</v>
      </c>
      <c r="D7" s="27"/>
      <c r="E7" s="55" t="s">
        <v>140</v>
      </c>
      <c r="F7" s="96"/>
      <c r="G7" s="96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spans="1:22" s="5" customFormat="1" x14ac:dyDescent="0.2">
      <c r="A8" s="27" t="s">
        <v>229</v>
      </c>
      <c r="B8" s="35" t="s">
        <v>44</v>
      </c>
      <c r="C8" s="27" t="s">
        <v>230</v>
      </c>
      <c r="D8" s="27"/>
      <c r="E8" s="55" t="s">
        <v>145</v>
      </c>
      <c r="F8" s="96"/>
      <c r="G8" s="96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spans="1:22" s="5" customFormat="1" x14ac:dyDescent="0.2">
      <c r="A9" s="27" t="s">
        <v>231</v>
      </c>
      <c r="B9" s="35" t="s">
        <v>44</v>
      </c>
      <c r="C9" s="27" t="s">
        <v>232</v>
      </c>
      <c r="D9" s="27" t="s">
        <v>124</v>
      </c>
      <c r="E9" s="55">
        <v>4</v>
      </c>
      <c r="F9" s="91">
        <v>4</v>
      </c>
      <c r="G9" s="91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22" s="5" customFormat="1" x14ac:dyDescent="0.2">
      <c r="A10" s="27" t="s">
        <v>233</v>
      </c>
      <c r="B10" s="35" t="s">
        <v>44</v>
      </c>
      <c r="C10" s="27" t="s">
        <v>234</v>
      </c>
      <c r="D10" s="27" t="s">
        <v>124</v>
      </c>
      <c r="E10" s="55">
        <v>12</v>
      </c>
      <c r="F10" s="91">
        <v>5</v>
      </c>
      <c r="G10" s="91">
        <v>7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s="5" customFormat="1" x14ac:dyDescent="0.2">
      <c r="A11" s="27" t="s">
        <v>233</v>
      </c>
      <c r="B11" s="35" t="s">
        <v>44</v>
      </c>
      <c r="C11" s="27" t="s">
        <v>235</v>
      </c>
      <c r="D11" s="27" t="s">
        <v>124</v>
      </c>
      <c r="E11" s="55">
        <v>88</v>
      </c>
      <c r="F11" s="91">
        <v>52</v>
      </c>
      <c r="G11" s="91">
        <v>36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spans="1:22" s="5" customFormat="1" x14ac:dyDescent="0.2">
      <c r="A12" s="27" t="s">
        <v>236</v>
      </c>
      <c r="B12" s="35" t="s">
        <v>44</v>
      </c>
      <c r="C12" s="27" t="s">
        <v>237</v>
      </c>
      <c r="D12" s="27"/>
      <c r="E12" s="55" t="s">
        <v>128</v>
      </c>
      <c r="F12" s="91"/>
      <c r="G12" s="96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s="5" customFormat="1" ht="48" x14ac:dyDescent="0.2">
      <c r="A13" s="26" t="s">
        <v>238</v>
      </c>
      <c r="B13" s="35" t="s">
        <v>44</v>
      </c>
      <c r="C13" s="27" t="s">
        <v>239</v>
      </c>
      <c r="D13" s="27"/>
      <c r="E13" s="55" t="s">
        <v>185</v>
      </c>
      <c r="F13" s="91"/>
      <c r="G13" s="96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5" customFormat="1" x14ac:dyDescent="0.2">
      <c r="A14" s="27">
        <v>191024</v>
      </c>
      <c r="B14" s="35" t="s">
        <v>44</v>
      </c>
      <c r="C14" s="27" t="s">
        <v>240</v>
      </c>
      <c r="D14" s="27"/>
      <c r="E14" s="55" t="s">
        <v>128</v>
      </c>
      <c r="F14" s="96"/>
      <c r="G14" s="96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5" customFormat="1" x14ac:dyDescent="0.2">
      <c r="A15" s="27">
        <v>210174</v>
      </c>
      <c r="B15" s="35" t="s">
        <v>44</v>
      </c>
      <c r="C15" s="27" t="s">
        <v>241</v>
      </c>
      <c r="D15" s="27" t="s">
        <v>124</v>
      </c>
      <c r="E15" s="55">
        <v>6</v>
      </c>
      <c r="F15" s="96">
        <v>6</v>
      </c>
      <c r="G15" s="96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5" customFormat="1" x14ac:dyDescent="0.2">
      <c r="A16" s="27" t="s">
        <v>242</v>
      </c>
      <c r="B16" s="35" t="s">
        <v>44</v>
      </c>
      <c r="C16" s="27" t="s">
        <v>243</v>
      </c>
      <c r="D16" s="27"/>
      <c r="E16" s="55" t="s">
        <v>221</v>
      </c>
      <c r="F16" s="96"/>
      <c r="G16" s="96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3" s="5" customFormat="1" x14ac:dyDescent="0.2">
      <c r="A17" s="27" t="s">
        <v>244</v>
      </c>
      <c r="B17" s="35" t="s">
        <v>44</v>
      </c>
      <c r="C17" s="27" t="s">
        <v>245</v>
      </c>
      <c r="D17" s="27"/>
      <c r="E17" s="55" t="s">
        <v>221</v>
      </c>
      <c r="F17" s="96"/>
      <c r="G17" s="96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3" s="5" customFormat="1" x14ac:dyDescent="0.2">
      <c r="A18" s="27" t="s">
        <v>246</v>
      </c>
      <c r="B18" s="35" t="s">
        <v>44</v>
      </c>
      <c r="C18" s="27" t="s">
        <v>247</v>
      </c>
      <c r="D18" s="27"/>
      <c r="E18" s="55" t="s">
        <v>221</v>
      </c>
      <c r="F18" s="96"/>
      <c r="G18" s="96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3" s="5" customFormat="1" x14ac:dyDescent="0.2">
      <c r="A19" s="27" t="s">
        <v>248</v>
      </c>
      <c r="B19" s="35" t="s">
        <v>44</v>
      </c>
      <c r="C19" s="27" t="s">
        <v>249</v>
      </c>
      <c r="D19" s="27"/>
      <c r="E19" s="55" t="s">
        <v>224</v>
      </c>
      <c r="F19" s="96"/>
      <c r="G19" s="96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3" s="5" customFormat="1" x14ac:dyDescent="0.2">
      <c r="A20" s="27">
        <v>162212</v>
      </c>
      <c r="B20" s="35" t="s">
        <v>50</v>
      </c>
      <c r="C20" s="27" t="s">
        <v>250</v>
      </c>
      <c r="D20" s="27"/>
      <c r="E20" s="55" t="s">
        <v>140</v>
      </c>
      <c r="F20" s="96"/>
      <c r="G20" s="96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3" s="5" customFormat="1" x14ac:dyDescent="0.2">
      <c r="A21" s="27" t="s">
        <v>251</v>
      </c>
      <c r="B21" s="35" t="s">
        <v>44</v>
      </c>
      <c r="C21" s="27" t="s">
        <v>252</v>
      </c>
      <c r="D21" s="27"/>
      <c r="E21" s="55" t="s">
        <v>185</v>
      </c>
      <c r="F21" s="96"/>
      <c r="G21" s="96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3" s="5" customFormat="1" x14ac:dyDescent="0.2">
      <c r="A22" s="27" t="s">
        <v>253</v>
      </c>
      <c r="B22" s="35" t="s">
        <v>44</v>
      </c>
      <c r="C22" s="27" t="s">
        <v>254</v>
      </c>
      <c r="D22" s="27"/>
      <c r="E22" s="55" t="s">
        <v>185</v>
      </c>
      <c r="F22" s="96"/>
      <c r="G22" s="96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3" s="5" customFormat="1" x14ac:dyDescent="0.2">
      <c r="A23" s="27">
        <v>161839</v>
      </c>
      <c r="B23" s="35" t="s">
        <v>50</v>
      </c>
      <c r="C23" s="27" t="s">
        <v>255</v>
      </c>
      <c r="D23" s="27"/>
      <c r="E23" s="55" t="s">
        <v>132</v>
      </c>
      <c r="F23" s="96"/>
      <c r="G23" s="96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3" s="5" customFormat="1" x14ac:dyDescent="0.2">
      <c r="A24" s="27">
        <v>170883</v>
      </c>
      <c r="B24" s="35" t="s">
        <v>50</v>
      </c>
      <c r="C24" s="27" t="s">
        <v>256</v>
      </c>
      <c r="D24" s="27" t="s">
        <v>124</v>
      </c>
      <c r="E24" s="55">
        <v>4</v>
      </c>
      <c r="F24" s="96">
        <v>3</v>
      </c>
      <c r="G24" s="96">
        <v>1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3" s="5" customFormat="1" x14ac:dyDescent="0.2">
      <c r="A25" s="27">
        <v>201515</v>
      </c>
      <c r="B25" s="35" t="s">
        <v>50</v>
      </c>
      <c r="C25" s="27" t="s">
        <v>257</v>
      </c>
      <c r="D25" s="27" t="s">
        <v>124</v>
      </c>
      <c r="E25" s="55">
        <v>103</v>
      </c>
      <c r="F25" s="96">
        <v>83</v>
      </c>
      <c r="G25" s="96">
        <v>20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3" s="5" customFormat="1" x14ac:dyDescent="0.2">
      <c r="A26" s="28">
        <v>211777</v>
      </c>
      <c r="B26" s="35" t="s">
        <v>84</v>
      </c>
      <c r="C26" s="27" t="s">
        <v>258</v>
      </c>
      <c r="D26" s="27" t="s">
        <v>124</v>
      </c>
      <c r="E26" s="55">
        <v>130</v>
      </c>
      <c r="F26" s="96"/>
      <c r="G26" s="96"/>
      <c r="H26" s="27"/>
      <c r="I26" s="27"/>
      <c r="J26" s="38"/>
      <c r="K26" s="38"/>
      <c r="L26" s="38"/>
      <c r="M26" s="38">
        <v>20</v>
      </c>
      <c r="N26" s="38">
        <v>30</v>
      </c>
      <c r="O26" s="38">
        <v>40</v>
      </c>
      <c r="P26" s="38">
        <v>40</v>
      </c>
      <c r="Q26" s="38"/>
      <c r="R26" s="38"/>
      <c r="S26" s="38"/>
      <c r="T26" s="38"/>
      <c r="U26" s="38"/>
      <c r="V26" s="38"/>
      <c r="W26" s="5" t="s">
        <v>374</v>
      </c>
    </row>
    <row r="27" spans="1:23" s="3" customFormat="1" x14ac:dyDescent="0.2">
      <c r="A27" s="22"/>
      <c r="B27" s="17"/>
      <c r="C27" s="22"/>
      <c r="D27" s="2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3" s="3" customFormat="1" ht="16" thickBot="1" x14ac:dyDescent="0.25">
      <c r="A28" s="21"/>
      <c r="B28" s="9"/>
      <c r="C28" s="21"/>
      <c r="D28" s="21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3" ht="16" thickTop="1" x14ac:dyDescent="0.2">
      <c r="E29" t="s">
        <v>124</v>
      </c>
      <c r="F29">
        <f>SUMIF($D4:$D26,"Permission",F4:F26)</f>
        <v>153</v>
      </c>
      <c r="G29">
        <f>SUMIF($D4:$D26,"Permission",G4:G26)</f>
        <v>64</v>
      </c>
      <c r="H29">
        <f t="shared" ref="H29:V29" si="0">SUMIF($D4:$D26,"Permission",H4:H26)</f>
        <v>0</v>
      </c>
      <c r="I29">
        <f t="shared" si="0"/>
        <v>0</v>
      </c>
      <c r="J29">
        <f t="shared" si="0"/>
        <v>0</v>
      </c>
      <c r="K29">
        <f t="shared" si="0"/>
        <v>0</v>
      </c>
      <c r="L29">
        <f t="shared" si="0"/>
        <v>0</v>
      </c>
      <c r="M29">
        <f t="shared" si="0"/>
        <v>20</v>
      </c>
      <c r="N29">
        <f t="shared" si="0"/>
        <v>30</v>
      </c>
      <c r="O29">
        <f t="shared" si="0"/>
        <v>40</v>
      </c>
      <c r="P29">
        <f t="shared" si="0"/>
        <v>40</v>
      </c>
      <c r="Q29">
        <f t="shared" si="0"/>
        <v>0</v>
      </c>
      <c r="R29">
        <f t="shared" si="0"/>
        <v>0</v>
      </c>
      <c r="S29">
        <f t="shared" si="0"/>
        <v>0</v>
      </c>
      <c r="T29">
        <f t="shared" si="0"/>
        <v>0</v>
      </c>
      <c r="U29">
        <f t="shared" si="0"/>
        <v>0</v>
      </c>
      <c r="V29">
        <f t="shared" si="0"/>
        <v>0</v>
      </c>
    </row>
    <row r="30" spans="1:23" x14ac:dyDescent="0.2">
      <c r="E30" t="s">
        <v>173</v>
      </c>
      <c r="F30">
        <f>SUMIF($D4:$D26,"Resolution",F4:F26)</f>
        <v>0</v>
      </c>
      <c r="G30">
        <f t="shared" ref="G30:V30" si="1">SUMIF($D4:$D26,"Resolution",G4:G26)</f>
        <v>0</v>
      </c>
      <c r="H30">
        <f t="shared" si="1"/>
        <v>0</v>
      </c>
      <c r="I30">
        <f t="shared" si="1"/>
        <v>0</v>
      </c>
      <c r="J30">
        <f t="shared" si="1"/>
        <v>0</v>
      </c>
      <c r="K30">
        <f>SUMIF($D4:$D26,"Resolution",K4:K26)</f>
        <v>0</v>
      </c>
      <c r="L30">
        <f t="shared" si="1"/>
        <v>0</v>
      </c>
      <c r="M30">
        <f t="shared" si="1"/>
        <v>0</v>
      </c>
      <c r="N30">
        <f t="shared" si="1"/>
        <v>0</v>
      </c>
      <c r="O30">
        <f t="shared" si="1"/>
        <v>0</v>
      </c>
      <c r="P30">
        <f t="shared" si="1"/>
        <v>0</v>
      </c>
      <c r="Q30">
        <f t="shared" si="1"/>
        <v>0</v>
      </c>
      <c r="R30">
        <f t="shared" si="1"/>
        <v>0</v>
      </c>
      <c r="S30">
        <f t="shared" si="1"/>
        <v>0</v>
      </c>
      <c r="T30">
        <f t="shared" si="1"/>
        <v>0</v>
      </c>
      <c r="U30">
        <f t="shared" si="1"/>
        <v>0</v>
      </c>
      <c r="V30">
        <f t="shared" si="1"/>
        <v>0</v>
      </c>
    </row>
    <row r="31" spans="1:23" x14ac:dyDescent="0.2">
      <c r="B31" s="2" t="s">
        <v>83</v>
      </c>
      <c r="E31" t="s">
        <v>126</v>
      </c>
      <c r="F31">
        <f>SUMIF($D4:$D26,"Other",F4:F26)</f>
        <v>0</v>
      </c>
      <c r="G31">
        <f t="shared" ref="G31:V31" si="2">SUMIF($D4:$D26,"Other",G4:G26)</f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>
        <f t="shared" si="2"/>
        <v>0</v>
      </c>
      <c r="R31">
        <f t="shared" si="2"/>
        <v>0</v>
      </c>
      <c r="S31">
        <f t="shared" si="2"/>
        <v>0</v>
      </c>
      <c r="T31">
        <f t="shared" si="2"/>
        <v>0</v>
      </c>
      <c r="U31">
        <f t="shared" si="2"/>
        <v>0</v>
      </c>
      <c r="V31">
        <f t="shared" si="2"/>
        <v>0</v>
      </c>
    </row>
    <row r="32" spans="1:23" x14ac:dyDescent="0.2">
      <c r="B32" s="2" t="s">
        <v>50</v>
      </c>
      <c r="E32" t="s">
        <v>36</v>
      </c>
      <c r="F32">
        <f>SUM(F29:F31)</f>
        <v>153</v>
      </c>
      <c r="G32">
        <f t="shared" ref="G32:V32" si="3">SUM(G29:G31)</f>
        <v>64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20</v>
      </c>
      <c r="N32">
        <f t="shared" si="3"/>
        <v>30</v>
      </c>
      <c r="O32">
        <f t="shared" si="3"/>
        <v>40</v>
      </c>
      <c r="P32">
        <f t="shared" si="3"/>
        <v>40</v>
      </c>
      <c r="Q32">
        <f t="shared" si="3"/>
        <v>0</v>
      </c>
      <c r="R32">
        <f t="shared" si="3"/>
        <v>0</v>
      </c>
      <c r="S32">
        <f t="shared" si="3"/>
        <v>0</v>
      </c>
      <c r="T32">
        <f t="shared" si="3"/>
        <v>0</v>
      </c>
      <c r="U32">
        <f t="shared" si="3"/>
        <v>0</v>
      </c>
      <c r="V32">
        <f t="shared" si="3"/>
        <v>0</v>
      </c>
    </row>
    <row r="33" spans="2:4" x14ac:dyDescent="0.2">
      <c r="B33" s="2" t="s">
        <v>84</v>
      </c>
    </row>
    <row r="34" spans="2:4" x14ac:dyDescent="0.2">
      <c r="B34" s="2" t="s">
        <v>44</v>
      </c>
      <c r="D34" s="2" t="s">
        <v>174</v>
      </c>
    </row>
    <row r="35" spans="2:4" x14ac:dyDescent="0.2">
      <c r="B35" s="2" t="s">
        <v>58</v>
      </c>
      <c r="D35" s="2" t="s">
        <v>124</v>
      </c>
    </row>
    <row r="36" spans="2:4" x14ac:dyDescent="0.2">
      <c r="B36" s="2" t="s">
        <v>85</v>
      </c>
      <c r="D36" s="2" t="s">
        <v>173</v>
      </c>
    </row>
    <row r="37" spans="2:4" x14ac:dyDescent="0.2">
      <c r="B37" s="2" t="s">
        <v>86</v>
      </c>
      <c r="D37" s="2" t="s">
        <v>126</v>
      </c>
    </row>
  </sheetData>
  <autoFilter ref="A3:V3" xr:uid="{00000000-0001-0000-0600-000000000000}"/>
  <dataValidations count="1">
    <dataValidation type="list" allowBlank="1" showInputMessage="1" showErrorMessage="1" sqref="B4:B28" xr:uid="{00000000-0002-0000-0600-000001000000}">
      <formula1>$B$32:$B$37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4"/>
  <sheetViews>
    <sheetView zoomScale="70" zoomScaleNormal="70" workbookViewId="0">
      <selection activeCell="AB1" sqref="AB1:AB1048576"/>
    </sheetView>
  </sheetViews>
  <sheetFormatPr baseColWidth="10" defaultColWidth="8.83203125" defaultRowHeight="15" x14ac:dyDescent="0.2"/>
  <cols>
    <col min="1" max="1" width="38.1640625" customWidth="1"/>
    <col min="2" max="2" width="21" customWidth="1"/>
    <col min="3" max="3" width="69.83203125" bestFit="1" customWidth="1"/>
    <col min="4" max="4" width="12.1640625" customWidth="1"/>
    <col min="5" max="5" width="20.1640625" customWidth="1"/>
    <col min="6" max="22" width="8.1640625" bestFit="1" customWidth="1"/>
    <col min="23" max="23" width="8.1640625" style="7" bestFit="1" customWidth="1"/>
    <col min="24" max="27" width="8.1640625" bestFit="1" customWidth="1"/>
  </cols>
  <sheetData>
    <row r="1" spans="1:27" x14ac:dyDescent="0.2">
      <c r="A1" t="s">
        <v>259</v>
      </c>
    </row>
    <row r="3" spans="1:27" ht="33" thickBot="1" x14ac:dyDescent="0.25">
      <c r="A3" s="1" t="s">
        <v>120</v>
      </c>
      <c r="B3" s="1" t="s">
        <v>42</v>
      </c>
      <c r="C3" s="1" t="s">
        <v>43</v>
      </c>
      <c r="D3" s="1" t="s">
        <v>121</v>
      </c>
      <c r="E3" s="47" t="s">
        <v>1</v>
      </c>
      <c r="F3" s="136" t="s">
        <v>2</v>
      </c>
      <c r="G3" s="136" t="s">
        <v>3</v>
      </c>
      <c r="H3" s="137" t="s">
        <v>4</v>
      </c>
      <c r="I3" s="137" t="s">
        <v>5</v>
      </c>
      <c r="J3" s="137" t="s">
        <v>6</v>
      </c>
      <c r="K3" s="137" t="s">
        <v>7</v>
      </c>
      <c r="L3" s="137" t="s">
        <v>8</v>
      </c>
      <c r="M3" s="137" t="s">
        <v>9</v>
      </c>
      <c r="N3" s="137" t="s">
        <v>10</v>
      </c>
      <c r="O3" s="137" t="s">
        <v>11</v>
      </c>
      <c r="P3" s="137" t="s">
        <v>12</v>
      </c>
      <c r="Q3" s="137" t="s">
        <v>13</v>
      </c>
      <c r="R3" s="137" t="s">
        <v>14</v>
      </c>
      <c r="S3" s="137" t="s">
        <v>15</v>
      </c>
      <c r="T3" s="137" t="s">
        <v>16</v>
      </c>
      <c r="U3" s="137" t="s">
        <v>17</v>
      </c>
      <c r="V3" s="137" t="s">
        <v>18</v>
      </c>
      <c r="W3" s="142" t="s">
        <v>260</v>
      </c>
      <c r="X3" s="142" t="s">
        <v>261</v>
      </c>
      <c r="Y3" s="142" t="s">
        <v>262</v>
      </c>
      <c r="Z3" s="142" t="s">
        <v>263</v>
      </c>
      <c r="AA3" s="142" t="s">
        <v>264</v>
      </c>
    </row>
    <row r="4" spans="1:27" s="6" customFormat="1" ht="17" thickTop="1" x14ac:dyDescent="0.2">
      <c r="A4" s="35" t="s">
        <v>265</v>
      </c>
      <c r="B4" s="46" t="s">
        <v>84</v>
      </c>
      <c r="C4" s="34" t="s">
        <v>266</v>
      </c>
      <c r="D4" s="34"/>
      <c r="E4" s="119" t="s">
        <v>344</v>
      </c>
      <c r="F4" s="96"/>
      <c r="G4" s="96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116"/>
      <c r="X4" s="116"/>
      <c r="Y4" s="116"/>
      <c r="Z4" s="116"/>
      <c r="AA4" s="116"/>
    </row>
    <row r="5" spans="1:27" s="6" customFormat="1" ht="16" x14ac:dyDescent="0.2">
      <c r="A5" s="35" t="s">
        <v>267</v>
      </c>
      <c r="B5" s="46" t="s">
        <v>44</v>
      </c>
      <c r="C5" s="34" t="s">
        <v>268</v>
      </c>
      <c r="D5" s="34"/>
      <c r="E5" s="55" t="s">
        <v>269</v>
      </c>
      <c r="F5" s="96"/>
      <c r="G5" s="96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116"/>
      <c r="X5" s="116"/>
      <c r="Y5" s="116"/>
      <c r="Z5" s="116"/>
      <c r="AA5" s="116"/>
    </row>
    <row r="6" spans="1:27" s="6" customFormat="1" ht="16" x14ac:dyDescent="0.2">
      <c r="A6" s="35" t="s">
        <v>270</v>
      </c>
      <c r="B6" s="46" t="s">
        <v>44</v>
      </c>
      <c r="C6" s="34" t="s">
        <v>271</v>
      </c>
      <c r="D6" s="34"/>
      <c r="E6" s="55" t="s">
        <v>209</v>
      </c>
      <c r="F6" s="96"/>
      <c r="G6" s="96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116"/>
      <c r="X6" s="116"/>
      <c r="Y6" s="116"/>
      <c r="Z6" s="116"/>
      <c r="AA6" s="116"/>
    </row>
    <row r="7" spans="1:27" s="6" customFormat="1" ht="16" x14ac:dyDescent="0.2">
      <c r="A7" s="35" t="s">
        <v>272</v>
      </c>
      <c r="B7" s="35" t="s">
        <v>44</v>
      </c>
      <c r="C7" s="34" t="s">
        <v>273</v>
      </c>
      <c r="D7" s="34"/>
      <c r="E7" s="55" t="s">
        <v>140</v>
      </c>
      <c r="F7" s="96"/>
      <c r="G7" s="96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116"/>
      <c r="X7" s="116"/>
      <c r="Y7" s="116"/>
      <c r="Z7" s="116"/>
      <c r="AA7" s="116"/>
    </row>
    <row r="8" spans="1:27" s="6" customFormat="1" ht="16" x14ac:dyDescent="0.2">
      <c r="A8" s="35" t="s">
        <v>274</v>
      </c>
      <c r="B8" s="35" t="s">
        <v>44</v>
      </c>
      <c r="C8" s="34" t="s">
        <v>275</v>
      </c>
      <c r="D8" s="34"/>
      <c r="E8" s="55" t="s">
        <v>128</v>
      </c>
      <c r="F8" s="96"/>
      <c r="G8" s="96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116"/>
      <c r="X8" s="116"/>
      <c r="Y8" s="116"/>
      <c r="Z8" s="116"/>
      <c r="AA8" s="116"/>
    </row>
    <row r="9" spans="1:27" s="6" customFormat="1" ht="16" x14ac:dyDescent="0.2">
      <c r="A9" s="35" t="s">
        <v>276</v>
      </c>
      <c r="B9" s="35" t="s">
        <v>44</v>
      </c>
      <c r="C9" s="34" t="s">
        <v>277</v>
      </c>
      <c r="D9" s="34"/>
      <c r="E9" s="55" t="s">
        <v>140</v>
      </c>
      <c r="F9" s="96"/>
      <c r="G9" s="96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116"/>
      <c r="X9" s="116"/>
      <c r="Y9" s="116"/>
      <c r="Z9" s="116"/>
      <c r="AA9" s="116"/>
    </row>
    <row r="10" spans="1:27" s="6" customFormat="1" ht="16" x14ac:dyDescent="0.2">
      <c r="A10" s="35" t="s">
        <v>278</v>
      </c>
      <c r="B10" s="35" t="s">
        <v>50</v>
      </c>
      <c r="C10" s="34" t="s">
        <v>279</v>
      </c>
      <c r="D10" s="34" t="s">
        <v>124</v>
      </c>
      <c r="E10" s="55">
        <f t="shared" ref="E10:E12" si="0">SUM(F10:V10)</f>
        <v>2</v>
      </c>
      <c r="F10" s="96">
        <v>1</v>
      </c>
      <c r="G10" s="96">
        <v>0</v>
      </c>
      <c r="H10" s="38">
        <v>1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116"/>
      <c r="X10" s="116"/>
      <c r="Y10" s="116"/>
      <c r="Z10" s="116"/>
      <c r="AA10" s="116"/>
    </row>
    <row r="11" spans="1:27" s="6" customFormat="1" ht="16" x14ac:dyDescent="0.2">
      <c r="A11" s="35">
        <v>203544</v>
      </c>
      <c r="B11" s="35" t="s">
        <v>50</v>
      </c>
      <c r="C11" s="34" t="s">
        <v>280</v>
      </c>
      <c r="D11" s="34" t="s">
        <v>124</v>
      </c>
      <c r="E11" s="55">
        <f t="shared" si="0"/>
        <v>54</v>
      </c>
      <c r="F11" s="96">
        <v>0</v>
      </c>
      <c r="G11" s="96">
        <v>0</v>
      </c>
      <c r="H11" s="38">
        <v>10</v>
      </c>
      <c r="I11" s="38">
        <v>20</v>
      </c>
      <c r="J11" s="38">
        <v>24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116"/>
      <c r="X11" s="116"/>
      <c r="Y11" s="116"/>
      <c r="Z11" s="116"/>
      <c r="AA11" s="116"/>
    </row>
    <row r="12" spans="1:27" s="6" customFormat="1" ht="64" x14ac:dyDescent="0.2">
      <c r="A12" s="35">
        <v>192928</v>
      </c>
      <c r="B12" s="35" t="s">
        <v>50</v>
      </c>
      <c r="C12" s="148" t="s">
        <v>328</v>
      </c>
      <c r="D12" s="34" t="s">
        <v>124</v>
      </c>
      <c r="E12" s="55">
        <f t="shared" si="0"/>
        <v>0</v>
      </c>
      <c r="F12" s="97"/>
      <c r="G12" s="97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117"/>
      <c r="X12" s="116"/>
      <c r="Y12" s="116"/>
      <c r="Z12" s="116"/>
      <c r="AA12" s="116"/>
    </row>
    <row r="13" spans="1:27" s="6" customFormat="1" ht="32" x14ac:dyDescent="0.2">
      <c r="A13" s="35">
        <v>191068</v>
      </c>
      <c r="B13" s="35" t="s">
        <v>84</v>
      </c>
      <c r="C13" s="34" t="s">
        <v>281</v>
      </c>
      <c r="D13" s="34" t="s">
        <v>124</v>
      </c>
      <c r="E13" s="55">
        <f>SUM(F13:V13)</f>
        <v>776</v>
      </c>
      <c r="F13" s="96">
        <v>0</v>
      </c>
      <c r="G13" s="96">
        <v>0</v>
      </c>
      <c r="H13" s="38">
        <v>0</v>
      </c>
      <c r="I13" s="38">
        <v>0</v>
      </c>
      <c r="J13" s="86">
        <v>0</v>
      </c>
      <c r="K13" s="86">
        <v>0</v>
      </c>
      <c r="L13" s="86">
        <v>40</v>
      </c>
      <c r="M13" s="86">
        <v>40</v>
      </c>
      <c r="N13" s="86">
        <v>40</v>
      </c>
      <c r="O13" s="86">
        <v>40</v>
      </c>
      <c r="P13" s="86">
        <v>40</v>
      </c>
      <c r="Q13" s="86">
        <v>76</v>
      </c>
      <c r="R13" s="86">
        <v>100</v>
      </c>
      <c r="S13" s="86">
        <v>100</v>
      </c>
      <c r="T13" s="86">
        <v>100</v>
      </c>
      <c r="U13" s="86">
        <v>100</v>
      </c>
      <c r="V13" s="86">
        <v>100</v>
      </c>
      <c r="W13" s="116">
        <v>100</v>
      </c>
      <c r="X13" s="116">
        <v>0</v>
      </c>
      <c r="Y13" s="116"/>
      <c r="Z13" s="116"/>
      <c r="AA13" s="116"/>
    </row>
    <row r="14" spans="1:27" s="6" customFormat="1" ht="32" x14ac:dyDescent="0.2">
      <c r="A14" s="35">
        <v>250399</v>
      </c>
      <c r="B14" s="35" t="s">
        <v>44</v>
      </c>
      <c r="C14" s="34" t="s">
        <v>282</v>
      </c>
      <c r="D14" s="34" t="s">
        <v>124</v>
      </c>
      <c r="E14" s="55">
        <f>SUM(F14:V14)</f>
        <v>215</v>
      </c>
      <c r="F14" s="96">
        <v>0</v>
      </c>
      <c r="G14" s="96">
        <v>0</v>
      </c>
      <c r="H14" s="38">
        <v>0</v>
      </c>
      <c r="I14" s="38">
        <v>20</v>
      </c>
      <c r="J14" s="38">
        <v>65</v>
      </c>
      <c r="K14" s="38">
        <v>65</v>
      </c>
      <c r="L14" s="38">
        <v>65</v>
      </c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116"/>
      <c r="X14" s="116"/>
      <c r="Y14" s="116"/>
      <c r="Z14" s="116"/>
      <c r="AA14" s="116"/>
    </row>
    <row r="15" spans="1:27" s="6" customFormat="1" ht="48" x14ac:dyDescent="0.2">
      <c r="A15" s="35">
        <v>250678</v>
      </c>
      <c r="B15" s="35" t="s">
        <v>44</v>
      </c>
      <c r="C15" s="34" t="s">
        <v>349</v>
      </c>
      <c r="D15" s="34" t="s">
        <v>124</v>
      </c>
      <c r="E15" s="55">
        <f t="shared" ref="E15:E17" si="1">SUM(F15:V15)</f>
        <v>343</v>
      </c>
      <c r="F15" s="96">
        <v>0</v>
      </c>
      <c r="G15" s="96">
        <v>0</v>
      </c>
      <c r="H15" s="38">
        <v>0</v>
      </c>
      <c r="I15" s="38">
        <v>97</v>
      </c>
      <c r="J15" s="38">
        <v>78</v>
      </c>
      <c r="K15" s="38">
        <v>112</v>
      </c>
      <c r="L15" s="38">
        <v>56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116"/>
      <c r="X15" s="116"/>
      <c r="Y15" s="116"/>
      <c r="Z15" s="116"/>
      <c r="AA15" s="116"/>
    </row>
    <row r="16" spans="1:27" s="6" customFormat="1" ht="32" x14ac:dyDescent="0.2">
      <c r="A16" s="35">
        <v>190914</v>
      </c>
      <c r="B16" s="35" t="s">
        <v>84</v>
      </c>
      <c r="C16" s="34" t="s">
        <v>283</v>
      </c>
      <c r="D16" s="34" t="s">
        <v>124</v>
      </c>
      <c r="E16" s="55">
        <f t="shared" si="1"/>
        <v>215</v>
      </c>
      <c r="F16" s="96">
        <v>0</v>
      </c>
      <c r="G16" s="96">
        <v>0</v>
      </c>
      <c r="H16" s="38">
        <v>0</v>
      </c>
      <c r="I16" s="38">
        <v>0</v>
      </c>
      <c r="J16" s="35">
        <v>0</v>
      </c>
      <c r="K16" s="35">
        <v>0</v>
      </c>
      <c r="L16" s="38">
        <v>20</v>
      </c>
      <c r="M16" s="38">
        <v>30</v>
      </c>
      <c r="N16" s="38">
        <v>40</v>
      </c>
      <c r="O16" s="38">
        <v>40</v>
      </c>
      <c r="P16" s="38">
        <v>40</v>
      </c>
      <c r="Q16" s="38">
        <v>45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116">
        <v>0</v>
      </c>
      <c r="X16" s="116">
        <v>0</v>
      </c>
      <c r="Y16" s="116"/>
      <c r="Z16" s="116"/>
      <c r="AA16" s="116"/>
    </row>
    <row r="17" spans="1:27" s="6" customFormat="1" ht="48" x14ac:dyDescent="0.2">
      <c r="A17" s="35">
        <v>192325</v>
      </c>
      <c r="B17" s="35" t="s">
        <v>84</v>
      </c>
      <c r="C17" s="34" t="s">
        <v>284</v>
      </c>
      <c r="D17" s="34" t="s">
        <v>124</v>
      </c>
      <c r="E17" s="55">
        <f t="shared" si="1"/>
        <v>171</v>
      </c>
      <c r="F17" s="96">
        <v>0</v>
      </c>
      <c r="G17" s="96">
        <v>0</v>
      </c>
      <c r="H17" s="38">
        <v>0</v>
      </c>
      <c r="I17" s="38">
        <v>0</v>
      </c>
      <c r="J17" s="38">
        <v>30</v>
      </c>
      <c r="K17" s="38">
        <v>30</v>
      </c>
      <c r="L17" s="38">
        <v>30</v>
      </c>
      <c r="M17" s="38">
        <v>30</v>
      </c>
      <c r="N17" s="38">
        <v>30</v>
      </c>
      <c r="O17" s="38">
        <v>21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116">
        <v>0</v>
      </c>
      <c r="X17" s="116">
        <v>0</v>
      </c>
      <c r="Y17" s="116"/>
      <c r="Z17" s="116"/>
      <c r="AA17" s="116"/>
    </row>
    <row r="18" spans="1:27" s="6" customFormat="1" ht="16" x14ac:dyDescent="0.2">
      <c r="A18" s="35" t="s">
        <v>85</v>
      </c>
      <c r="B18" s="35" t="s">
        <v>85</v>
      </c>
      <c r="C18" s="34" t="s">
        <v>285</v>
      </c>
      <c r="D18" s="34" t="s">
        <v>126</v>
      </c>
      <c r="E18" s="55">
        <f>SUM(F18:V18)</f>
        <v>980</v>
      </c>
      <c r="F18" s="96">
        <v>0</v>
      </c>
      <c r="G18" s="96">
        <v>0</v>
      </c>
      <c r="H18" s="38">
        <v>0</v>
      </c>
      <c r="I18" s="35">
        <v>0</v>
      </c>
      <c r="J18" s="38">
        <v>0</v>
      </c>
      <c r="K18" s="38">
        <v>0</v>
      </c>
      <c r="L18" s="38">
        <v>30</v>
      </c>
      <c r="M18" s="38">
        <v>50</v>
      </c>
      <c r="N18" s="38">
        <v>100</v>
      </c>
      <c r="O18" s="38">
        <v>100</v>
      </c>
      <c r="P18" s="38">
        <v>100</v>
      </c>
      <c r="Q18" s="38">
        <v>100</v>
      </c>
      <c r="R18" s="38">
        <v>100</v>
      </c>
      <c r="S18" s="38">
        <v>100</v>
      </c>
      <c r="T18" s="38">
        <v>100</v>
      </c>
      <c r="U18" s="38">
        <v>100</v>
      </c>
      <c r="V18" s="38">
        <v>100</v>
      </c>
      <c r="W18" s="116">
        <v>75</v>
      </c>
      <c r="X18" s="116">
        <v>45</v>
      </c>
      <c r="Y18" s="116"/>
      <c r="Z18" s="116"/>
      <c r="AA18" s="116"/>
    </row>
    <row r="19" spans="1:27" s="6" customFormat="1" x14ac:dyDescent="0.2">
      <c r="A19" s="140"/>
      <c r="B19" s="140"/>
      <c r="C19" s="140"/>
      <c r="D19" s="139"/>
      <c r="E19" s="55"/>
      <c r="F19" s="96"/>
      <c r="G19" s="96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52"/>
      <c r="X19" s="140"/>
      <c r="Y19" s="140"/>
      <c r="Z19" s="140"/>
      <c r="AA19" s="140"/>
    </row>
    <row r="20" spans="1:27" s="6" customFormat="1" x14ac:dyDescent="0.2">
      <c r="A20" s="19"/>
      <c r="B20" s="19"/>
      <c r="C20" s="19"/>
      <c r="D20" s="1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48"/>
      <c r="X20" s="48"/>
      <c r="Y20" s="48"/>
      <c r="Z20" s="48"/>
      <c r="AA20" s="48"/>
    </row>
    <row r="21" spans="1:27" s="6" customFormat="1" ht="16" thickBot="1" x14ac:dyDescent="0.25">
      <c r="A21" s="20"/>
      <c r="B21" s="20"/>
      <c r="C21" s="20"/>
      <c r="D21" s="20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49"/>
      <c r="X21" s="49"/>
      <c r="Y21" s="49"/>
      <c r="Z21" s="49"/>
      <c r="AA21" s="49"/>
    </row>
    <row r="22" spans="1:27" ht="16" thickTop="1" x14ac:dyDescent="0.2">
      <c r="E22" t="s">
        <v>217</v>
      </c>
      <c r="F22">
        <f t="shared" ref="F22:AA22" si="2">SUMIF($D4:$D18,"Permission",F4:F18)</f>
        <v>1</v>
      </c>
      <c r="G22">
        <f t="shared" si="2"/>
        <v>0</v>
      </c>
      <c r="H22">
        <f t="shared" si="2"/>
        <v>11</v>
      </c>
      <c r="I22">
        <f t="shared" si="2"/>
        <v>137</v>
      </c>
      <c r="J22">
        <f t="shared" si="2"/>
        <v>197</v>
      </c>
      <c r="K22">
        <f t="shared" si="2"/>
        <v>207</v>
      </c>
      <c r="L22">
        <f t="shared" si="2"/>
        <v>211</v>
      </c>
      <c r="M22">
        <f t="shared" si="2"/>
        <v>100</v>
      </c>
      <c r="N22">
        <f t="shared" si="2"/>
        <v>110</v>
      </c>
      <c r="O22">
        <f t="shared" si="2"/>
        <v>101</v>
      </c>
      <c r="P22">
        <f t="shared" si="2"/>
        <v>80</v>
      </c>
      <c r="Q22">
        <f t="shared" si="2"/>
        <v>121</v>
      </c>
      <c r="R22">
        <f t="shared" si="2"/>
        <v>100</v>
      </c>
      <c r="S22">
        <f t="shared" si="2"/>
        <v>100</v>
      </c>
      <c r="T22">
        <f t="shared" si="2"/>
        <v>100</v>
      </c>
      <c r="U22">
        <f t="shared" si="2"/>
        <v>100</v>
      </c>
      <c r="V22">
        <f t="shared" si="2"/>
        <v>100</v>
      </c>
      <c r="W22">
        <f t="shared" si="2"/>
        <v>100</v>
      </c>
      <c r="X22">
        <f t="shared" si="2"/>
        <v>0</v>
      </c>
      <c r="Y22">
        <f t="shared" si="2"/>
        <v>0</v>
      </c>
      <c r="Z22">
        <f t="shared" si="2"/>
        <v>0</v>
      </c>
      <c r="AA22">
        <f t="shared" si="2"/>
        <v>0</v>
      </c>
    </row>
    <row r="23" spans="1:27" x14ac:dyDescent="0.2">
      <c r="E23" t="s">
        <v>173</v>
      </c>
      <c r="F23">
        <f t="shared" ref="F23:AA23" si="3">SUMIF($D4:$D18,"Resolution",F4:F18)</f>
        <v>0</v>
      </c>
      <c r="G23">
        <f t="shared" si="3"/>
        <v>0</v>
      </c>
      <c r="H23">
        <f t="shared" si="3"/>
        <v>0</v>
      </c>
      <c r="I23">
        <f t="shared" si="3"/>
        <v>0</v>
      </c>
      <c r="J23">
        <f t="shared" si="3"/>
        <v>0</v>
      </c>
      <c r="K23">
        <f t="shared" si="3"/>
        <v>0</v>
      </c>
      <c r="L23">
        <f t="shared" si="3"/>
        <v>0</v>
      </c>
      <c r="M23">
        <f t="shared" si="3"/>
        <v>0</v>
      </c>
      <c r="N23">
        <f t="shared" si="3"/>
        <v>0</v>
      </c>
      <c r="O23">
        <f t="shared" si="3"/>
        <v>0</v>
      </c>
      <c r="P23">
        <f t="shared" si="3"/>
        <v>0</v>
      </c>
      <c r="Q23">
        <f t="shared" si="3"/>
        <v>0</v>
      </c>
      <c r="R23">
        <f t="shared" si="3"/>
        <v>0</v>
      </c>
      <c r="S23">
        <f t="shared" si="3"/>
        <v>0</v>
      </c>
      <c r="T23">
        <f t="shared" si="3"/>
        <v>0</v>
      </c>
      <c r="U23">
        <f t="shared" si="3"/>
        <v>0</v>
      </c>
      <c r="V23">
        <f t="shared" si="3"/>
        <v>0</v>
      </c>
      <c r="W23">
        <f t="shared" si="3"/>
        <v>0</v>
      </c>
      <c r="X23">
        <f t="shared" si="3"/>
        <v>0</v>
      </c>
      <c r="Y23">
        <f t="shared" si="3"/>
        <v>0</v>
      </c>
      <c r="Z23">
        <f t="shared" si="3"/>
        <v>0</v>
      </c>
      <c r="AA23">
        <f t="shared" si="3"/>
        <v>0</v>
      </c>
    </row>
    <row r="24" spans="1:27" x14ac:dyDescent="0.2">
      <c r="B24" s="2" t="s">
        <v>83</v>
      </c>
      <c r="E24" t="s">
        <v>126</v>
      </c>
      <c r="F24">
        <f t="shared" ref="F24:AA24" si="4">SUMIF($D4:$D18,"Other",F4:F18)</f>
        <v>0</v>
      </c>
      <c r="G24">
        <f t="shared" si="4"/>
        <v>0</v>
      </c>
      <c r="H24">
        <f t="shared" si="4"/>
        <v>0</v>
      </c>
      <c r="I24">
        <f t="shared" si="4"/>
        <v>0</v>
      </c>
      <c r="J24">
        <f t="shared" si="4"/>
        <v>0</v>
      </c>
      <c r="K24">
        <f t="shared" si="4"/>
        <v>0</v>
      </c>
      <c r="L24">
        <f t="shared" si="4"/>
        <v>30</v>
      </c>
      <c r="M24">
        <f t="shared" si="4"/>
        <v>50</v>
      </c>
      <c r="N24">
        <f t="shared" si="4"/>
        <v>100</v>
      </c>
      <c r="O24">
        <f t="shared" si="4"/>
        <v>100</v>
      </c>
      <c r="P24">
        <f t="shared" si="4"/>
        <v>100</v>
      </c>
      <c r="Q24">
        <f t="shared" si="4"/>
        <v>100</v>
      </c>
      <c r="R24">
        <f t="shared" si="4"/>
        <v>100</v>
      </c>
      <c r="S24">
        <f t="shared" si="4"/>
        <v>100</v>
      </c>
      <c r="T24">
        <f t="shared" si="4"/>
        <v>100</v>
      </c>
      <c r="U24">
        <f t="shared" si="4"/>
        <v>100</v>
      </c>
      <c r="V24">
        <f t="shared" si="4"/>
        <v>100</v>
      </c>
      <c r="W24">
        <f t="shared" si="4"/>
        <v>75</v>
      </c>
      <c r="X24">
        <f t="shared" si="4"/>
        <v>45</v>
      </c>
      <c r="Y24">
        <f t="shared" si="4"/>
        <v>0</v>
      </c>
      <c r="Z24">
        <f t="shared" si="4"/>
        <v>0</v>
      </c>
      <c r="AA24">
        <f t="shared" si="4"/>
        <v>0</v>
      </c>
    </row>
    <row r="25" spans="1:27" x14ac:dyDescent="0.2">
      <c r="B25" s="2" t="s">
        <v>50</v>
      </c>
      <c r="E25" t="s">
        <v>36</v>
      </c>
      <c r="F25">
        <f>SUM(F22:F24)</f>
        <v>1</v>
      </c>
      <c r="G25">
        <f t="shared" ref="G25:AA25" si="5">SUM(G22:G24)</f>
        <v>0</v>
      </c>
      <c r="H25">
        <f t="shared" si="5"/>
        <v>11</v>
      </c>
      <c r="I25">
        <f t="shared" si="5"/>
        <v>137</v>
      </c>
      <c r="J25">
        <f t="shared" si="5"/>
        <v>197</v>
      </c>
      <c r="K25">
        <f t="shared" si="5"/>
        <v>207</v>
      </c>
      <c r="L25">
        <f t="shared" si="5"/>
        <v>241</v>
      </c>
      <c r="M25">
        <f t="shared" si="5"/>
        <v>150</v>
      </c>
      <c r="N25">
        <f t="shared" si="5"/>
        <v>210</v>
      </c>
      <c r="O25">
        <f t="shared" si="5"/>
        <v>201</v>
      </c>
      <c r="P25">
        <f t="shared" si="5"/>
        <v>180</v>
      </c>
      <c r="Q25">
        <f t="shared" si="5"/>
        <v>221</v>
      </c>
      <c r="R25">
        <f t="shared" si="5"/>
        <v>200</v>
      </c>
      <c r="S25">
        <f t="shared" si="5"/>
        <v>200</v>
      </c>
      <c r="T25">
        <f t="shared" si="5"/>
        <v>200</v>
      </c>
      <c r="U25">
        <f t="shared" si="5"/>
        <v>200</v>
      </c>
      <c r="V25">
        <f t="shared" si="5"/>
        <v>200</v>
      </c>
      <c r="W25">
        <f t="shared" si="5"/>
        <v>175</v>
      </c>
      <c r="X25">
        <f t="shared" si="5"/>
        <v>45</v>
      </c>
      <c r="Y25">
        <f t="shared" si="5"/>
        <v>0</v>
      </c>
      <c r="Z25">
        <f t="shared" si="5"/>
        <v>0</v>
      </c>
      <c r="AA25">
        <f t="shared" si="5"/>
        <v>0</v>
      </c>
    </row>
    <row r="26" spans="1:27" x14ac:dyDescent="0.2">
      <c r="B26" s="2" t="s">
        <v>84</v>
      </c>
    </row>
    <row r="27" spans="1:27" x14ac:dyDescent="0.2">
      <c r="B27" s="2"/>
      <c r="D27" s="2" t="s">
        <v>174</v>
      </c>
    </row>
    <row r="28" spans="1:27" x14ac:dyDescent="0.2">
      <c r="B28" s="2"/>
      <c r="D28" s="2" t="s">
        <v>124</v>
      </c>
    </row>
    <row r="29" spans="1:27" x14ac:dyDescent="0.2">
      <c r="B29" s="2"/>
      <c r="D29" s="2" t="s">
        <v>173</v>
      </c>
    </row>
    <row r="30" spans="1:27" x14ac:dyDescent="0.2">
      <c r="B30" s="2"/>
      <c r="D30" s="2" t="s">
        <v>126</v>
      </c>
    </row>
    <row r="31" spans="1:27" x14ac:dyDescent="0.2">
      <c r="B31" s="2"/>
    </row>
    <row r="32" spans="1:27" x14ac:dyDescent="0.2">
      <c r="B32" s="2"/>
    </row>
    <row r="33" spans="2:2" x14ac:dyDescent="0.2">
      <c r="B33" s="2" t="s">
        <v>44</v>
      </c>
    </row>
    <row r="34" spans="2:2" x14ac:dyDescent="0.2">
      <c r="B34" s="2" t="s">
        <v>58</v>
      </c>
    </row>
  </sheetData>
  <autoFilter ref="A3:AA3" xr:uid="{00000000-0001-0000-0700-000000000000}"/>
  <dataValidations count="2">
    <dataValidation type="list" allowBlank="1" showInputMessage="1" showErrorMessage="1" sqref="D4:D19" xr:uid="{41B9A113-DD76-4CF9-B133-10BAD99D4FBF}">
      <formula1>$D$28:$D$30</formula1>
    </dataValidation>
    <dataValidation type="list" allowBlank="1" showInputMessage="1" showErrorMessage="1" sqref="B4:B21" xr:uid="{00000000-0002-0000-0700-000001000000}">
      <formula1>$B$25:$B$34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52"/>
  <sheetViews>
    <sheetView zoomScale="70" zoomScaleNormal="70" workbookViewId="0">
      <pane ySplit="3" topLeftCell="A4" activePane="bottomLeft" state="frozen"/>
      <selection pane="bottomLeft" activeCell="A17" sqref="A17"/>
    </sheetView>
  </sheetViews>
  <sheetFormatPr baseColWidth="10" defaultColWidth="8.83203125" defaultRowHeight="15" x14ac:dyDescent="0.2"/>
  <cols>
    <col min="1" max="1" width="20.1640625" bestFit="1" customWidth="1"/>
    <col min="2" max="2" width="20.1640625" customWidth="1"/>
    <col min="3" max="3" width="71.5" bestFit="1" customWidth="1"/>
    <col min="4" max="4" width="17.5" bestFit="1" customWidth="1"/>
    <col min="19" max="19" width="9.1640625" customWidth="1"/>
    <col min="22" max="30" width="8.83203125" style="7"/>
  </cols>
  <sheetData>
    <row r="1" spans="1:30" x14ac:dyDescent="0.2">
      <c r="A1" t="s">
        <v>361</v>
      </c>
    </row>
    <row r="3" spans="1:30" ht="33" thickBot="1" x14ac:dyDescent="0.25">
      <c r="A3" s="1" t="s">
        <v>120</v>
      </c>
      <c r="B3" s="1" t="s">
        <v>42</v>
      </c>
      <c r="C3" s="1" t="s">
        <v>43</v>
      </c>
      <c r="D3" s="47" t="s">
        <v>1</v>
      </c>
      <c r="E3" s="137" t="s">
        <v>2</v>
      </c>
      <c r="F3" s="137" t="s">
        <v>3</v>
      </c>
      <c r="G3" s="137" t="s">
        <v>4</v>
      </c>
      <c r="H3" s="137" t="s">
        <v>5</v>
      </c>
      <c r="I3" s="137" t="s">
        <v>6</v>
      </c>
      <c r="J3" s="137" t="s">
        <v>7</v>
      </c>
      <c r="K3" s="137" t="s">
        <v>8</v>
      </c>
      <c r="L3" s="137" t="s">
        <v>9</v>
      </c>
      <c r="M3" s="137" t="s">
        <v>10</v>
      </c>
      <c r="N3" s="137" t="s">
        <v>11</v>
      </c>
      <c r="O3" s="137" t="s">
        <v>12</v>
      </c>
      <c r="P3" s="137" t="s">
        <v>13</v>
      </c>
      <c r="Q3" s="137" t="s">
        <v>14</v>
      </c>
      <c r="R3" s="137" t="s">
        <v>15</v>
      </c>
      <c r="S3" s="137" t="s">
        <v>16</v>
      </c>
      <c r="T3" s="137" t="s">
        <v>17</v>
      </c>
      <c r="U3" s="137" t="s">
        <v>18</v>
      </c>
      <c r="V3" s="142" t="s">
        <v>260</v>
      </c>
      <c r="W3" s="142" t="s">
        <v>261</v>
      </c>
      <c r="X3" s="142" t="s">
        <v>262</v>
      </c>
      <c r="Y3" s="142" t="s">
        <v>263</v>
      </c>
      <c r="Z3" s="142" t="s">
        <v>264</v>
      </c>
      <c r="AA3" s="142" t="s">
        <v>286</v>
      </c>
      <c r="AB3" s="142" t="s">
        <v>287</v>
      </c>
      <c r="AC3" s="142" t="s">
        <v>288</v>
      </c>
      <c r="AD3" s="142" t="s">
        <v>289</v>
      </c>
    </row>
    <row r="4" spans="1:30" ht="45.75" customHeight="1" thickTop="1" x14ac:dyDescent="0.2">
      <c r="A4" t="s">
        <v>85</v>
      </c>
      <c r="B4" t="s">
        <v>85</v>
      </c>
      <c r="C4" s="45" t="s">
        <v>361</v>
      </c>
      <c r="D4" s="61">
        <f>SUM(E4:U4)</f>
        <v>2700</v>
      </c>
      <c r="E4" s="44">
        <v>0</v>
      </c>
      <c r="F4" s="44">
        <v>0</v>
      </c>
      <c r="G4" s="44">
        <v>0</v>
      </c>
      <c r="H4" s="44">
        <v>0</v>
      </c>
      <c r="I4" s="44">
        <v>25</v>
      </c>
      <c r="J4" s="44">
        <v>125</v>
      </c>
      <c r="K4" s="44">
        <v>175</v>
      </c>
      <c r="L4" s="44">
        <v>200</v>
      </c>
      <c r="M4" s="44">
        <v>250</v>
      </c>
      <c r="N4" s="44">
        <v>250</v>
      </c>
      <c r="O4" s="44">
        <v>250</v>
      </c>
      <c r="P4" s="44">
        <v>250</v>
      </c>
      <c r="Q4" s="44">
        <v>250</v>
      </c>
      <c r="R4" s="44">
        <v>250</v>
      </c>
      <c r="S4" s="44">
        <v>250</v>
      </c>
      <c r="T4" s="44">
        <v>225</v>
      </c>
      <c r="U4" s="44">
        <v>200</v>
      </c>
      <c r="V4" s="118">
        <v>200</v>
      </c>
      <c r="W4" s="118">
        <v>200</v>
      </c>
      <c r="X4" s="118">
        <v>200</v>
      </c>
      <c r="Y4" s="118">
        <v>200</v>
      </c>
      <c r="Z4" s="118">
        <v>200</v>
      </c>
      <c r="AA4" s="118">
        <v>150</v>
      </c>
      <c r="AB4" s="118">
        <v>80</v>
      </c>
      <c r="AC4" s="118"/>
      <c r="AD4" s="118"/>
    </row>
    <row r="5" spans="1:30" x14ac:dyDescent="0.2">
      <c r="A5" s="17"/>
      <c r="B5" s="17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50"/>
      <c r="W5" s="50"/>
      <c r="X5" s="50"/>
      <c r="Y5" s="50"/>
      <c r="Z5" s="50"/>
      <c r="AA5" s="50"/>
      <c r="AB5" s="50"/>
      <c r="AC5" s="50"/>
      <c r="AD5" s="50"/>
    </row>
    <row r="6" spans="1:30" ht="16" thickBot="1" x14ac:dyDescent="0.25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51"/>
      <c r="W6" s="51"/>
      <c r="X6" s="51"/>
      <c r="Y6" s="51"/>
      <c r="Z6" s="51"/>
      <c r="AA6" s="51"/>
      <c r="AB6" s="51"/>
      <c r="AC6" s="51"/>
      <c r="AD6" s="51"/>
    </row>
    <row r="7" spans="1:30" ht="16" thickTop="1" x14ac:dyDescent="0.2">
      <c r="E7">
        <f>SUM(E4:E6)</f>
        <v>0</v>
      </c>
      <c r="F7">
        <f t="shared" ref="F7:U7" si="0">SUM(F4:F6)</f>
        <v>0</v>
      </c>
      <c r="G7">
        <f t="shared" si="0"/>
        <v>0</v>
      </c>
      <c r="H7">
        <f t="shared" si="0"/>
        <v>0</v>
      </c>
      <c r="I7">
        <f t="shared" si="0"/>
        <v>25</v>
      </c>
      <c r="J7">
        <f t="shared" si="0"/>
        <v>125</v>
      </c>
      <c r="K7">
        <f t="shared" si="0"/>
        <v>175</v>
      </c>
      <c r="L7">
        <f t="shared" si="0"/>
        <v>200</v>
      </c>
      <c r="M7">
        <f t="shared" si="0"/>
        <v>250</v>
      </c>
      <c r="N7">
        <f t="shared" si="0"/>
        <v>250</v>
      </c>
      <c r="O7">
        <f t="shared" si="0"/>
        <v>250</v>
      </c>
      <c r="P7">
        <f t="shared" si="0"/>
        <v>250</v>
      </c>
      <c r="Q7">
        <f t="shared" si="0"/>
        <v>250</v>
      </c>
      <c r="R7">
        <f t="shared" si="0"/>
        <v>250</v>
      </c>
      <c r="S7">
        <f t="shared" si="0"/>
        <v>250</v>
      </c>
      <c r="T7">
        <f t="shared" si="0"/>
        <v>225</v>
      </c>
      <c r="U7">
        <f t="shared" si="0"/>
        <v>200</v>
      </c>
      <c r="V7" s="7">
        <f t="shared" ref="V7" si="1">SUM(V4:V6)</f>
        <v>200</v>
      </c>
      <c r="W7" s="7">
        <f t="shared" ref="W7" si="2">SUM(W4:W6)</f>
        <v>200</v>
      </c>
      <c r="X7" s="7">
        <f t="shared" ref="X7" si="3">SUM(X4:X6)</f>
        <v>200</v>
      </c>
      <c r="Y7" s="7">
        <f t="shared" ref="Y7" si="4">SUM(Y4:Y6)</f>
        <v>200</v>
      </c>
      <c r="Z7" s="7">
        <f t="shared" ref="Z7" si="5">SUM(Z4:Z6)</f>
        <v>200</v>
      </c>
      <c r="AA7" s="7">
        <f t="shared" ref="AA7" si="6">SUM(AA4:AA6)</f>
        <v>150</v>
      </c>
      <c r="AB7" s="7">
        <f t="shared" ref="AB7" si="7">SUM(AB4:AB6)</f>
        <v>80</v>
      </c>
      <c r="AC7" s="7">
        <f t="shared" ref="AC7" si="8">SUM(AC4:AC6)</f>
        <v>0</v>
      </c>
      <c r="AD7" s="7">
        <f t="shared" ref="AD7" si="9">SUM(AD4:AD6)</f>
        <v>0</v>
      </c>
    </row>
    <row r="9" spans="1:30" x14ac:dyDescent="0.2">
      <c r="B9" s="2" t="s">
        <v>83</v>
      </c>
    </row>
    <row r="10" spans="1:30" x14ac:dyDescent="0.2">
      <c r="B10" s="2"/>
    </row>
    <row r="11" spans="1:30" x14ac:dyDescent="0.2">
      <c r="B11" s="2"/>
    </row>
    <row r="12" spans="1:30" x14ac:dyDescent="0.2">
      <c r="B12" s="2"/>
      <c r="E12" s="32"/>
    </row>
    <row r="13" spans="1:30" x14ac:dyDescent="0.2">
      <c r="B13" s="2"/>
    </row>
    <row r="14" spans="1:30" x14ac:dyDescent="0.2">
      <c r="B14" s="2"/>
    </row>
    <row r="15" spans="1:30" x14ac:dyDescent="0.2">
      <c r="B15" s="2"/>
    </row>
    <row r="16" spans="1:30" x14ac:dyDescent="0.2">
      <c r="B16" s="2"/>
    </row>
    <row r="17" spans="2:22" x14ac:dyDescent="0.2">
      <c r="B17" s="2"/>
    </row>
    <row r="18" spans="2:22" x14ac:dyDescent="0.2">
      <c r="B18" s="2"/>
      <c r="V18"/>
    </row>
    <row r="19" spans="2:22" x14ac:dyDescent="0.2">
      <c r="B19" s="2"/>
    </row>
    <row r="20" spans="2:22" x14ac:dyDescent="0.2">
      <c r="B20" s="2"/>
    </row>
    <row r="21" spans="2:22" x14ac:dyDescent="0.2">
      <c r="B21" s="2" t="s">
        <v>84</v>
      </c>
      <c r="E21" s="32"/>
    </row>
    <row r="22" spans="2:22" x14ac:dyDescent="0.2">
      <c r="B22" s="2" t="s">
        <v>44</v>
      </c>
    </row>
    <row r="23" spans="2:22" x14ac:dyDescent="0.2">
      <c r="B23" s="2" t="s">
        <v>58</v>
      </c>
    </row>
    <row r="24" spans="2:22" x14ac:dyDescent="0.2">
      <c r="B24" s="2" t="s">
        <v>85</v>
      </c>
    </row>
    <row r="25" spans="2:22" x14ac:dyDescent="0.2">
      <c r="B25" s="2" t="s">
        <v>86</v>
      </c>
    </row>
    <row r="38" spans="5:5" x14ac:dyDescent="0.2">
      <c r="E38" s="32"/>
    </row>
    <row r="45" spans="5:5" x14ac:dyDescent="0.2">
      <c r="E45" s="32"/>
    </row>
    <row r="52" customFormat="1" x14ac:dyDescent="0.2"/>
  </sheetData>
  <dataValidations count="1">
    <dataValidation type="list" allowBlank="1" showInputMessage="1" showErrorMessage="1" sqref="B4:B6" xr:uid="{00000000-0002-0000-0800-000000000000}">
      <formula1>$B$21:$B$25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&amp;L_x000D_&amp;1#&amp;"Calibri"&amp;10&amp;K000000 Confidential: Information that needs to be handled with care to avoid loss, damage or inappropriate access. Information which incorrectly disseminated could cause some distress to a limited number of individuals.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k v 8 W j B j V c W l A A A A 9 w A A A B I A H A B D b 2 5 m a W c v U G F j a 2 F n Z S 5 4 b W w g o h g A K K A U A A A A A A A A A A A A A A A A A A A A A A A A A A A A h U 8 9 D o I w G L 0 K 6 U 5 b K o M h H y X R w U U S E x P j 2 m C F R v g w t F j u 5 u C R v I I Y R d 0 c 3 v D + k v f u 1 x t k Q 1 M H F 9 1 Z 0 2 J K I s p J o L F o D w b L l P T u G M 5 J J m G j i p M q d T C G 0 S a D N S m p n D s n j H n v q Z / R t i u Z 4 D x i + 3 y 9 L S r d q N C g d Q o L T T 6 t w / 8 W k b B 7 j Z G C R n E 8 g g v K g U 0 q 5 A a / C T E O f r o / I i z 7 2 v W d l h r D 1 Q L Y R I G 9 T 8 g H U E s D B B Q A A g A I A E 5 L /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/ x a K I p H u A 4 A A A A R A A A A E w A c A E Z v c m 1 1 b G F z L 1 N l Y 3 R p b 2 4 x L m 0 g o h g A K K A U A A A A A A A A A A A A A A A A A A A A A A A A A A A A K 0 5 N L s n M z 1 M I h t C G 1 g B Q S w E C L Q A U A A I A C A B O S / x a M G N V x a U A A A D 3 A A A A E g A A A A A A A A A A A A A A A A A A A A A A Q 2 9 u Z m l n L 1 B h Y 2 t h Z 2 U u e G 1 s U E s B A i 0 A F A A C A A g A T k v 8 W g / K 6 a u k A A A A 6 Q A A A B M A A A A A A A A A A A A A A A A A 8 Q A A A F t D b 2 5 0 Z W 5 0 X 1 R 5 c G V z X S 5 4 b W x Q S w E C L Q A U A A I A C A B O S / x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3 Q w W T P L T U e I p t M g 1 T t a s Q A A A A A C A A A A A A A D Z g A A w A A A A B A A A A A c / o L 1 K D w 2 3 H z n i v U 2 / x B A A A A A A A S A A A C g A A A A E A A A A D X L 6 u 7 h b G G Q F 3 Q E G M d s O o 1 Q A A A A 9 J 6 c + v h g J b I B e q g v O i c P d 3 k 2 1 f x n d q / 2 w + z b M B / J w U b x Z Q i b d v a e n b k t I S Q 1 I Y / b S x P w O 2 e 2 u U 6 s 4 h h t Q O A s R l 0 n A 2 q n b o k C s o + r g E r t V H 4 U A A A A p 6 j 6 L 2 3 p l 6 v R / w d j c / K 6 n m p P X o Q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40dbc9-66e5-413d-a88e-2b9bbe77b62b" xsi:nil="true"/>
    <lcf76f155ced4ddcb4097134ff3c332f xmlns="758f14f0-c841-42c2-8aff-38bc76f8cd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E8111FA08FA43BFF265A3B2CCDB7E" ma:contentTypeVersion="14" ma:contentTypeDescription="Create a new document." ma:contentTypeScope="" ma:versionID="d95339532169229ea1f8b0a4ba50e72b">
  <xsd:schema xmlns:xsd="http://www.w3.org/2001/XMLSchema" xmlns:xs="http://www.w3.org/2001/XMLSchema" xmlns:p="http://schemas.microsoft.com/office/2006/metadata/properties" xmlns:ns2="758f14f0-c841-42c2-8aff-38bc76f8cd22" xmlns:ns3="7a40dbc9-66e5-413d-a88e-2b9bbe77b62b" targetNamespace="http://schemas.microsoft.com/office/2006/metadata/properties" ma:root="true" ma:fieldsID="370cbb42bdb356041e9cb7deb30814ad" ns2:_="" ns3:_="">
    <xsd:import namespace="758f14f0-c841-42c2-8aff-38bc76f8cd22"/>
    <xsd:import namespace="7a40dbc9-66e5-413d-a88e-2b9bbe77b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f14f0-c841-42c2-8aff-38bc76f8cd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f4c14d-ad24-42e9-89ea-41944c85a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0dbc9-66e5-413d-a88e-2b9bbe77b6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9c8001-1d41-4372-b114-2b107acc1a69}" ma:internalName="TaxCatchAll" ma:showField="CatchAllData" ma:web="7a40dbc9-66e5-413d-a88e-2b9bbe77b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83B94-E7D5-4A01-914A-D917EB435A3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88C78DE-67DC-41FB-98DA-EEFDFDD0A9A8}">
  <ds:schemaRefs>
    <ds:schemaRef ds:uri="758f14f0-c841-42c2-8aff-38bc76f8cd22"/>
    <ds:schemaRef ds:uri="http://schemas.microsoft.com/office/infopath/2007/PartnerControls"/>
    <ds:schemaRef ds:uri="http://purl.org/dc/terms/"/>
    <ds:schemaRef ds:uri="http://purl.org/dc/elements/1.1/"/>
    <ds:schemaRef ds:uri="7a40dbc9-66e5-413d-a88e-2b9bbe77b62b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A713D6-39D1-4DA7-8F64-C96A158CD3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96ED47-2C8C-428C-B8D7-A1F580652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8f14f0-c841-42c2-8aff-38bc76f8cd22"/>
    <ds:schemaRef ds:uri="7a40dbc9-66e5-413d-a88e-2b9bbe77b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Notes</vt:lpstr>
      <vt:lpstr>Summary_LPU</vt:lpstr>
      <vt:lpstr>Permissions_Large_to March2023</vt:lpstr>
      <vt:lpstr>Permissions_Large_PostApril2023</vt:lpstr>
      <vt:lpstr>Arborfield_SDL</vt:lpstr>
      <vt:lpstr>South_M4_SDL</vt:lpstr>
      <vt:lpstr>North_Wokingham_SDL</vt:lpstr>
      <vt:lpstr>South_Wokingham_SDL</vt:lpstr>
      <vt:lpstr>Loddon_Valley</vt:lpstr>
      <vt:lpstr>Small_Allocations</vt:lpstr>
      <vt:lpstr>Wokingham_TC</vt:lpstr>
      <vt:lpstr>Small_Site_Windfall</vt:lpstr>
      <vt:lpstr>Sheet1</vt:lpstr>
    </vt:vector>
  </TitlesOfParts>
  <Manager/>
  <Company>Wokingham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Bellinger</dc:creator>
  <cp:keywords/>
  <dc:description/>
  <cp:lastModifiedBy>Ian Kemp</cp:lastModifiedBy>
  <cp:revision/>
  <dcterms:created xsi:type="dcterms:W3CDTF">2020-10-13T08:09:18Z</dcterms:created>
  <dcterms:modified xsi:type="dcterms:W3CDTF">2026-05-19T19:21:30Z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48346e-ad3e-4daa-9044-bc3bf703edd9_Enabled">
    <vt:lpwstr>true</vt:lpwstr>
  </property>
  <property fmtid="{D5CDD505-2E9C-101B-9397-08002B2CF9AE}" pid="3" name="MSIP_Label_e248346e-ad3e-4daa-9044-bc3bf703edd9_SetDate">
    <vt:lpwstr>2024-02-15T16:01:24Z</vt:lpwstr>
  </property>
  <property fmtid="{D5CDD505-2E9C-101B-9397-08002B2CF9AE}" pid="4" name="MSIP_Label_e248346e-ad3e-4daa-9044-bc3bf703edd9_Method">
    <vt:lpwstr>Privileged</vt:lpwstr>
  </property>
  <property fmtid="{D5CDD505-2E9C-101B-9397-08002B2CF9AE}" pid="5" name="MSIP_Label_e248346e-ad3e-4daa-9044-bc3bf703edd9_Name">
    <vt:lpwstr>e248346e-ad3e-4daa-9044-bc3bf703edd9</vt:lpwstr>
  </property>
  <property fmtid="{D5CDD505-2E9C-101B-9397-08002B2CF9AE}" pid="6" name="MSIP_Label_e248346e-ad3e-4daa-9044-bc3bf703edd9_SiteId">
    <vt:lpwstr>996ee15c-0b3e-4a6f-8e65-120a9a51821a</vt:lpwstr>
  </property>
  <property fmtid="{D5CDD505-2E9C-101B-9397-08002B2CF9AE}" pid="7" name="MSIP_Label_e248346e-ad3e-4daa-9044-bc3bf703edd9_ActionId">
    <vt:lpwstr>5e1c5cf1-d225-481e-89b0-186016e9af33</vt:lpwstr>
  </property>
  <property fmtid="{D5CDD505-2E9C-101B-9397-08002B2CF9AE}" pid="8" name="MSIP_Label_e248346e-ad3e-4daa-9044-bc3bf703edd9_ContentBits">
    <vt:lpwstr>2</vt:lpwstr>
  </property>
  <property fmtid="{D5CDD505-2E9C-101B-9397-08002B2CF9AE}" pid="9" name="ContentTypeId">
    <vt:lpwstr>0x010100B53E8111FA08FA43BFF265A3B2CCDB7E</vt:lpwstr>
  </property>
  <property fmtid="{D5CDD505-2E9C-101B-9397-08002B2CF9AE}" pid="10" name="Order">
    <vt:r8>25756400</vt:r8>
  </property>
  <property fmtid="{D5CDD505-2E9C-101B-9397-08002B2CF9AE}" pid="11" name="MediaServiceImageTags">
    <vt:lpwstr/>
  </property>
</Properties>
</file>